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codeName="{E757BCB4-07E6-AE0B-56E0-F0EEF7A6E26C}"/>
  <workbookPr codeName="ThisWorkbook"/>
  <mc:AlternateContent xmlns:mc="http://schemas.openxmlformats.org/markup-compatibility/2006">
    <mc:Choice Requires="x15">
      <x15ac:absPath xmlns:x15ac="http://schemas.microsoft.com/office/spreadsheetml/2010/11/ac" url="C:\Users\sgullikson\Downloads\"/>
    </mc:Choice>
  </mc:AlternateContent>
  <xr:revisionPtr revIDLastSave="0" documentId="8_{2DCB7E49-0FA2-4C4E-AB76-851E6532FBAF}" xr6:coauthVersionLast="47" xr6:coauthVersionMax="47" xr10:uidLastSave="{00000000-0000-0000-0000-000000000000}"/>
  <bookViews>
    <workbookView xWindow="-120" yWindow="-120" windowWidth="29040" windowHeight="15840" tabRatio="724" xr2:uid="{00000000-000D-0000-FFFF-FFFF00000000}"/>
  </bookViews>
  <sheets>
    <sheet name="Instructions" sheetId="61" r:id="rId1"/>
    <sheet name="GP Exp" sheetId="54" r:id="rId2"/>
    <sheet name="MC Exp" sheetId="60" r:id="rId3"/>
    <sheet name="Site Control 2" sheetId="56" state="hidden" r:id="rId4"/>
    <sheet name="Site Control 3" sheetId="57" state="hidden" r:id="rId5"/>
    <sheet name="Site Control 4" sheetId="58" state="hidden" r:id="rId6"/>
    <sheet name="Site Control 5" sheetId="59" state="hidden" r:id="rId7"/>
    <sheet name="LSQ" sheetId="65" r:id="rId8"/>
    <sheet name="Zoning" sheetId="72" r:id="rId9"/>
    <sheet name="Syndication" sheetId="67" r:id="rId10"/>
    <sheet name="Impact Fees" sheetId="68" r:id="rId11"/>
    <sheet name="Architect" sheetId="69" r:id="rId12"/>
    <sheet name="Accessibility" sheetId="70" r:id="rId13"/>
    <sheet name="Farmworker" sheetId="71" r:id="rId14"/>
    <sheet name="Data" sheetId="32" state="hidden" r:id="rId15"/>
    <sheet name="Lists" sheetId="21" state="hidden" r:id="rId16"/>
  </sheets>
  <externalReferences>
    <externalReference r:id="rId17"/>
  </externalReferences>
  <definedNames>
    <definedName name="_xlpm.amt" hidden="1" xlm="1">#NAME?</definedName>
    <definedName name="_xlpm.Dnum" hidden="1" xlm="1">#NAME?</definedName>
    <definedName name="_xlpm.height" hidden="1" xlm="1">#NAME?</definedName>
    <definedName name="_xlpm.Rnum" hidden="1" xlm="1">#NAME?</definedName>
    <definedName name="CreditType">Data!$B$18</definedName>
    <definedName name="ExternalData_1" localSheetId="15" hidden="1">Lists!#REF!</definedName>
    <definedName name="HoldingTotalCost">Lists!$N$7</definedName>
    <definedName name="HousingType" localSheetId="12">INDEX([0]!val,MATCH("t_HousingType",[0]!ref,0))</definedName>
    <definedName name="HousingType" localSheetId="11">INDEX([0]!val,MATCH("t_HousingType",[0]!ref,0))</definedName>
    <definedName name="HousingType" localSheetId="13">INDEX([0]!val,MATCH("t_HousingType",[0]!ref,0))</definedName>
    <definedName name="HousingType" localSheetId="10">INDEX([0]!val,MATCH("t_HousingType",[0]!ref,0))</definedName>
    <definedName name="HousingType" localSheetId="7">INDEX([0]!val,MATCH("t_HousingType",[0]!ref,0))</definedName>
    <definedName name="HousingType" localSheetId="9">INDEX([0]!val,MATCH("t_HousingType",[0]!ref,0))</definedName>
    <definedName name="HousingType" localSheetId="8">INDEX([0]!val,MATCH("t_HousingType",[0]!ref,0))</definedName>
    <definedName name="HousingType">INDEX(val,MATCH("t_HousingType",ref,0))</definedName>
    <definedName name="IsFalse">Lists!$G$2</definedName>
    <definedName name="IsTrue">Lists!$G$1</definedName>
    <definedName name="ListAgreementTypes">Lists!$H$10:$H$16</definedName>
    <definedName name="ListAppraisalRequired">Lists!$I$10:$I$16</definedName>
    <definedName name="ListCostDocTypes">Lists!$H$32:$H$34</definedName>
    <definedName name="ListCreditType">Lists!$H$43:$H$44</definedName>
    <definedName name="ListDocumentTypes">Lists!$H$20:$H$29</definedName>
    <definedName name="ListGPs" localSheetId="12">GeneralPartners[GPs]</definedName>
    <definedName name="ListGPs" localSheetId="11">GeneralPartners[GPs]</definedName>
    <definedName name="ListGPs" localSheetId="13">GeneralPartners[GPs]</definedName>
    <definedName name="ListGPs" localSheetId="10">GeneralPartners[GPs]</definedName>
    <definedName name="ListGPs" localSheetId="7">GeneralPartners[GPs]</definedName>
    <definedName name="ListGPs" localSheetId="9">GeneralPartners[GPs]</definedName>
    <definedName name="ListGPs" localSheetId="8">GeneralPartners[GPs]</definedName>
    <definedName name="ListGPs">GeneralPartners[GPs]</definedName>
    <definedName name="ListManagementCo">Lists!$AL$2:$AL$3</definedName>
    <definedName name="ListProviders">Lists!$AB$3:$AB$8</definedName>
    <definedName name="ListReferences">Lists!$AD$3:$AD$8</definedName>
    <definedName name="ListYNA">"Yes,No,N/A"</definedName>
    <definedName name="LSQoptions" localSheetId="12">GeneralPartners[LSQoptions]</definedName>
    <definedName name="LSQoptions" localSheetId="11">GeneralPartners[LSQoptions]</definedName>
    <definedName name="LSQoptions" localSheetId="13">GeneralPartners[LSQoptions]</definedName>
    <definedName name="LSQoptions" localSheetId="10">GeneralPartners[LSQoptions]</definedName>
    <definedName name="LSQoptions" localSheetId="9">GeneralPartners[LSQoptions]</definedName>
    <definedName name="LSQoptions" localSheetId="8">GeneralPartners[LSQoptions]</definedName>
    <definedName name="LSQoptions">GeneralPartners[LSQoptions]</definedName>
    <definedName name="_xlnm.Print_Area" localSheetId="12">Accessibility!$A$1:$AW$42</definedName>
    <definedName name="_xlnm.Print_Area" localSheetId="11">Architect!$A$1:$AW$84</definedName>
    <definedName name="_xlnm.Print_Area" localSheetId="13">Farmworker!$A$1:$AW$20</definedName>
    <definedName name="_xlnm.Print_Area" localSheetId="1">'GP Exp'!$A$1:$AW$46</definedName>
    <definedName name="_xlnm.Print_Area" localSheetId="10">'Impact Fees'!$A$1:$AW$60</definedName>
    <definedName name="_xlnm.Print_Area" localSheetId="0">Instructions!$A$1:$M$154</definedName>
    <definedName name="_xlnm.Print_Area" localSheetId="7">LSQ!$A$1:$AW$228</definedName>
    <definedName name="_xlnm.Print_Area" localSheetId="2">'MC Exp'!$A$1:$AW$37</definedName>
    <definedName name="_xlnm.Print_Area" localSheetId="9">Syndication!$A$1:$AW$60</definedName>
    <definedName name="_xlnm.Print_Area" localSheetId="8">Zoning!$A$1:$AR$50</definedName>
    <definedName name="_xlnm.Print_Titles" localSheetId="12">Accessibility!$1:$5</definedName>
    <definedName name="_xlnm.Print_Titles" localSheetId="11">Architect!$1:$5</definedName>
    <definedName name="_xlnm.Print_Titles" localSheetId="13">Farmworker!$1:$5</definedName>
    <definedName name="_xlnm.Print_Titles" localSheetId="1">'GP Exp'!$1:$5</definedName>
    <definedName name="_xlnm.Print_Titles" localSheetId="10">'Impact Fees'!$1:$4</definedName>
    <definedName name="_xlnm.Print_Titles" localSheetId="7">LSQ!$1:$4</definedName>
    <definedName name="_xlnm.Print_Titles" localSheetId="2">'MC Exp'!$9:$9</definedName>
    <definedName name="_xlnm.Print_Titles" localSheetId="3">'Site Control 2'!$1:$2</definedName>
    <definedName name="_xlnm.Print_Titles" localSheetId="4">'Site Control 3'!$1:$2</definedName>
    <definedName name="_xlnm.Print_Titles" localSheetId="5">'Site Control 4'!$1:$2</definedName>
    <definedName name="_xlnm.Print_Titles" localSheetId="6">'Site Control 5'!$1:$2</definedName>
    <definedName name="_xlnm.Print_Titles" localSheetId="9">Syndication!$1:$4</definedName>
    <definedName name="ref">Inbox[Reference]</definedName>
    <definedName name="SiteControlTotalCost">Lists!$M$7</definedName>
    <definedName name="UnitsTotal" localSheetId="12">INDEX([0]!val,MATCH("g_UnitsTotal",[0]!ref,0))</definedName>
    <definedName name="UnitsTotal" localSheetId="11">INDEX([0]!val,MATCH("g_UnitsTotal",[0]!ref,0))</definedName>
    <definedName name="UnitsTotal" localSheetId="13">INDEX([0]!val,MATCH("g_UnitsTotal",[0]!ref,0))</definedName>
    <definedName name="UnitsTotal" localSheetId="10">INDEX([0]!val,MATCH("g_UnitsTotal",[0]!ref,0))</definedName>
    <definedName name="UnitsTotal" localSheetId="7">INDEX([0]!val,MATCH("g_UnitsTotal",[0]!ref,0))</definedName>
    <definedName name="UnitsTotal" localSheetId="9">INDEX([0]!val,MATCH("g_UnitsTotal",[0]!ref,0))</definedName>
    <definedName name="UnitsTotal" localSheetId="8">INDEX([0]!val,MATCH("g_UnitsTotal",[0]!ref,0))</definedName>
    <definedName name="UnitsTotal">INDEX(val,MATCH("g_UnitsTotal",ref,0))</definedName>
    <definedName name="val">Inbox[Value]</definedName>
    <definedName name="YesNoNa">Lists!$H$5:$H$7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86" i="32" l="1"/>
  <c r="B64" i="32"/>
  <c r="B146" i="32"/>
  <c r="B55" i="32"/>
  <c r="B54" i="32"/>
  <c r="B53" i="32"/>
  <c r="B52" i="32"/>
  <c r="B51" i="32"/>
  <c r="AF5" i="21"/>
  <c r="AI4" i="21"/>
  <c r="AL3" i="21"/>
  <c r="AI3" i="21"/>
  <c r="AL2" i="21"/>
  <c r="AI2" i="21"/>
  <c r="B193" i="32"/>
  <c r="B183" i="32"/>
  <c r="B180" i="32"/>
  <c r="B174" i="32"/>
  <c r="B171" i="32"/>
  <c r="B165" i="32"/>
  <c r="B158" i="32"/>
  <c r="B120" i="32"/>
  <c r="B114" i="32"/>
  <c r="B85" i="32"/>
  <c r="E83" i="32"/>
  <c r="B81" i="32"/>
  <c r="B80" i="32"/>
  <c r="B79" i="32"/>
  <c r="B78" i="32"/>
  <c r="B35" i="32"/>
  <c r="B25" i="32"/>
  <c r="B22" i="32"/>
  <c r="B21" i="32"/>
  <c r="B20" i="32"/>
  <c r="B19" i="32"/>
  <c r="B18" i="32"/>
  <c r="B191" i="32" s="1"/>
  <c r="B16" i="32"/>
  <c r="B15" i="32"/>
  <c r="B13" i="32"/>
  <c r="B12" i="32"/>
  <c r="B11" i="32"/>
  <c r="B10" i="32"/>
  <c r="B9" i="32"/>
  <c r="B8" i="32"/>
  <c r="B7" i="32"/>
  <c r="B6" i="32"/>
  <c r="B5" i="32"/>
  <c r="B4" i="32"/>
  <c r="B3" i="32"/>
  <c r="G47" i="32"/>
  <c r="I46" i="32"/>
  <c r="H46" i="32"/>
  <c r="G46" i="32"/>
  <c r="I45" i="32"/>
  <c r="H45" i="32"/>
  <c r="G45" i="32"/>
  <c r="F45" i="32"/>
  <c r="I44" i="32"/>
  <c r="H44" i="32"/>
  <c r="G44" i="32"/>
  <c r="I43" i="32"/>
  <c r="H43" i="32"/>
  <c r="G43" i="32"/>
  <c r="F43" i="32"/>
  <c r="I42" i="32"/>
  <c r="H42" i="32"/>
  <c r="G42" i="32"/>
  <c r="F42" i="32"/>
  <c r="I41" i="32"/>
  <c r="H41" i="32"/>
  <c r="G41" i="32"/>
  <c r="F41" i="32"/>
  <c r="I40" i="32"/>
  <c r="H40" i="32"/>
  <c r="G40" i="32"/>
  <c r="F40" i="32"/>
  <c r="I39" i="32"/>
  <c r="H39" i="32"/>
  <c r="G39" i="32"/>
  <c r="F39" i="32"/>
  <c r="I38" i="32"/>
  <c r="H38" i="32"/>
  <c r="G38" i="32"/>
  <c r="F38" i="32"/>
  <c r="I37" i="32"/>
  <c r="H37" i="32"/>
  <c r="G37" i="32"/>
  <c r="F37" i="32"/>
  <c r="K36" i="32"/>
  <c r="J36" i="32"/>
  <c r="I36" i="32"/>
  <c r="H36" i="32"/>
  <c r="G36" i="32"/>
  <c r="F36" i="32"/>
  <c r="K35" i="32"/>
  <c r="J35" i="32"/>
  <c r="I35" i="32"/>
  <c r="H35" i="32"/>
  <c r="G35" i="32"/>
  <c r="F35" i="32"/>
  <c r="K34" i="32"/>
  <c r="J34" i="32"/>
  <c r="I34" i="32"/>
  <c r="H34" i="32"/>
  <c r="G34" i="32"/>
  <c r="F34" i="32"/>
  <c r="K33" i="32"/>
  <c r="J33" i="32"/>
  <c r="I33" i="32"/>
  <c r="H33" i="32"/>
  <c r="G33" i="32"/>
  <c r="F33" i="32"/>
  <c r="K32" i="32"/>
  <c r="J32" i="32"/>
  <c r="I32" i="32"/>
  <c r="H32" i="32"/>
  <c r="G32" i="32"/>
  <c r="F32" i="32"/>
  <c r="K31" i="32"/>
  <c r="J31" i="32"/>
  <c r="I31" i="32"/>
  <c r="H31" i="32"/>
  <c r="G31" i="32"/>
  <c r="F31" i="32"/>
  <c r="K30" i="32"/>
  <c r="J30" i="32"/>
  <c r="I30" i="32"/>
  <c r="H30" i="32"/>
  <c r="G30" i="32"/>
  <c r="F30" i="32"/>
  <c r="K29" i="32"/>
  <c r="J29" i="32"/>
  <c r="I29" i="32"/>
  <c r="H29" i="32"/>
  <c r="G29" i="32"/>
  <c r="F29" i="32"/>
  <c r="K28" i="32"/>
  <c r="J28" i="32"/>
  <c r="I28" i="32"/>
  <c r="H28" i="32"/>
  <c r="G28" i="32"/>
  <c r="F28" i="32"/>
  <c r="K27" i="32"/>
  <c r="J27" i="32"/>
  <c r="I27" i="32"/>
  <c r="H27" i="32"/>
  <c r="G27" i="32"/>
  <c r="F27" i="32"/>
  <c r="K26" i="32"/>
  <c r="J26" i="32"/>
  <c r="I26" i="32"/>
  <c r="H26" i="32"/>
  <c r="G26" i="32"/>
  <c r="F26" i="32"/>
  <c r="K25" i="32"/>
  <c r="J25" i="32"/>
  <c r="I25" i="32"/>
  <c r="H25" i="32"/>
  <c r="G25" i="32"/>
  <c r="F25" i="32"/>
  <c r="K24" i="32"/>
  <c r="J24" i="32"/>
  <c r="I24" i="32"/>
  <c r="H24" i="32"/>
  <c r="G24" i="32"/>
  <c r="F24" i="32"/>
  <c r="K23" i="32"/>
  <c r="J23" i="32"/>
  <c r="I23" i="32"/>
  <c r="H23" i="32"/>
  <c r="G23" i="32"/>
  <c r="F23" i="32"/>
  <c r="K22" i="32"/>
  <c r="J22" i="32"/>
  <c r="I22" i="32"/>
  <c r="H22" i="32"/>
  <c r="G22" i="32"/>
  <c r="F22" i="32"/>
  <c r="K21" i="32"/>
  <c r="J21" i="32"/>
  <c r="I21" i="32"/>
  <c r="H21" i="32"/>
  <c r="G21" i="32"/>
  <c r="F21" i="32"/>
  <c r="K20" i="32"/>
  <c r="J20" i="32"/>
  <c r="I20" i="32"/>
  <c r="H20" i="32"/>
  <c r="G20" i="32"/>
  <c r="F20" i="32"/>
  <c r="K19" i="32"/>
  <c r="J19" i="32"/>
  <c r="I19" i="32"/>
  <c r="H19" i="32"/>
  <c r="G19" i="32"/>
  <c r="F19" i="32"/>
  <c r="K18" i="32"/>
  <c r="J18" i="32"/>
  <c r="I18" i="32"/>
  <c r="H18" i="32"/>
  <c r="G18" i="32"/>
  <c r="F18" i="32"/>
  <c r="K17" i="32"/>
  <c r="J17" i="32"/>
  <c r="I17" i="32"/>
  <c r="H17" i="32"/>
  <c r="G17" i="32"/>
  <c r="F17" i="32"/>
  <c r="K16" i="32"/>
  <c r="J16" i="32"/>
  <c r="I16" i="32"/>
  <c r="H16" i="32"/>
  <c r="G16" i="32"/>
  <c r="F16" i="32"/>
  <c r="K15" i="32"/>
  <c r="J15" i="32"/>
  <c r="I15" i="32"/>
  <c r="H15" i="32"/>
  <c r="G15" i="32"/>
  <c r="F15" i="32"/>
  <c r="K14" i="32"/>
  <c r="J14" i="32"/>
  <c r="I14" i="32"/>
  <c r="H14" i="32"/>
  <c r="G14" i="32"/>
  <c r="F14" i="32"/>
  <c r="K13" i="32"/>
  <c r="J13" i="32"/>
  <c r="I13" i="32"/>
  <c r="H13" i="32"/>
  <c r="G13" i="32"/>
  <c r="F13" i="32"/>
  <c r="K12" i="32"/>
  <c r="J12" i="32"/>
  <c r="I12" i="32"/>
  <c r="H12" i="32"/>
  <c r="G12" i="32"/>
  <c r="F12" i="32"/>
  <c r="K11" i="32"/>
  <c r="J11" i="32"/>
  <c r="I11" i="32"/>
  <c r="H11" i="32"/>
  <c r="G11" i="32"/>
  <c r="F11" i="32"/>
  <c r="K10" i="32"/>
  <c r="J10" i="32"/>
  <c r="I10" i="32"/>
  <c r="H10" i="32"/>
  <c r="G10" i="32"/>
  <c r="F10" i="32"/>
  <c r="K9" i="32"/>
  <c r="J9" i="32"/>
  <c r="I9" i="32"/>
  <c r="H9" i="32"/>
  <c r="G9" i="32"/>
  <c r="F9" i="32"/>
  <c r="K8" i="32"/>
  <c r="J8" i="32"/>
  <c r="I8" i="32"/>
  <c r="H8" i="32"/>
  <c r="G8" i="32"/>
  <c r="F8" i="32"/>
  <c r="K7" i="32"/>
  <c r="J7" i="32"/>
  <c r="I7" i="32"/>
  <c r="H7" i="32"/>
  <c r="G7" i="32"/>
  <c r="F7" i="32"/>
  <c r="K6" i="32"/>
  <c r="J6" i="32"/>
  <c r="I6" i="32"/>
  <c r="H6" i="32"/>
  <c r="G6" i="32"/>
  <c r="F6" i="32"/>
  <c r="K5" i="32"/>
  <c r="J5" i="32"/>
  <c r="I5" i="32"/>
  <c r="H5" i="32"/>
  <c r="G5" i="32"/>
  <c r="F5" i="32"/>
  <c r="K4" i="32"/>
  <c r="J4" i="32"/>
  <c r="I4" i="32"/>
  <c r="H4" i="32"/>
  <c r="G4" i="32"/>
  <c r="F4" i="32"/>
  <c r="K3" i="32"/>
  <c r="J3" i="32"/>
  <c r="I3" i="32"/>
  <c r="H3" i="32"/>
  <c r="G3" i="32"/>
  <c r="F3" i="32"/>
  <c r="K2" i="32"/>
  <c r="J2" i="32"/>
  <c r="I2" i="32"/>
  <c r="H2" i="32"/>
  <c r="G2" i="32"/>
  <c r="F2" i="32"/>
  <c r="K4" i="60"/>
  <c r="B163" i="32" l="1"/>
  <c r="B181" i="32"/>
  <c r="AF3" i="21"/>
  <c r="AI5" i="21"/>
  <c r="F44" i="32"/>
  <c r="F46" i="32"/>
  <c r="B14" i="32"/>
  <c r="B23" i="32"/>
  <c r="B83" i="32"/>
  <c r="B164" i="32"/>
  <c r="B182" i="32"/>
  <c r="AG3" i="21"/>
  <c r="B50" i="32"/>
  <c r="B185" i="32"/>
  <c r="B188" i="32"/>
  <c r="B77" i="32"/>
  <c r="B87" i="32"/>
  <c r="B172" i="32"/>
  <c r="AF2" i="21"/>
  <c r="AF4" i="21"/>
  <c r="B189" i="32"/>
  <c r="B173" i="32"/>
  <c r="AG2" i="21"/>
  <c r="AG4" i="21"/>
  <c r="B190" i="32"/>
  <c r="B84" i="32"/>
  <c r="AH2" i="21" l="1"/>
  <c r="J17" i="71"/>
  <c r="O36" i="32"/>
  <c r="P36" i="32" s="1"/>
  <c r="Q36" i="32" s="1"/>
  <c r="O35" i="32"/>
  <c r="P35" i="32" s="1"/>
  <c r="Q35" i="32" s="1"/>
  <c r="O34" i="32"/>
  <c r="P34" i="32" s="1"/>
  <c r="Q34" i="32" s="1"/>
  <c r="O33" i="32"/>
  <c r="P33" i="32" s="1"/>
  <c r="Q33" i="32" s="1"/>
  <c r="O32" i="32"/>
  <c r="P32" i="32" s="1"/>
  <c r="Q32" i="32" s="1"/>
  <c r="O31" i="32"/>
  <c r="P31" i="32" s="1"/>
  <c r="Q31" i="32" s="1"/>
  <c r="O30" i="32"/>
  <c r="P30" i="32" s="1"/>
  <c r="Q30" i="32" s="1"/>
  <c r="O29" i="32"/>
  <c r="P29" i="32" s="1"/>
  <c r="Q29" i="32" s="1"/>
  <c r="O28" i="32"/>
  <c r="P28" i="32" s="1"/>
  <c r="Q28" i="32" s="1"/>
  <c r="O27" i="32"/>
  <c r="P27" i="32" s="1"/>
  <c r="Q27" i="32" s="1"/>
  <c r="O26" i="32"/>
  <c r="P26" i="32" s="1"/>
  <c r="Q26" i="32" s="1"/>
  <c r="O25" i="32"/>
  <c r="P25" i="32" s="1"/>
  <c r="Q25" i="32" s="1"/>
  <c r="O24" i="32"/>
  <c r="P24" i="32" s="1"/>
  <c r="Q24" i="32" s="1"/>
  <c r="O23" i="32"/>
  <c r="P23" i="32" s="1"/>
  <c r="Q23" i="32" s="1"/>
  <c r="O22" i="32"/>
  <c r="P22" i="32" s="1"/>
  <c r="Q22" i="32" s="1"/>
  <c r="O20" i="32"/>
  <c r="P20" i="32" s="1"/>
  <c r="Q20" i="32" s="1"/>
  <c r="O21" i="32"/>
  <c r="P21" i="32" s="1"/>
  <c r="Q21" i="32" s="1"/>
  <c r="O19" i="32"/>
  <c r="P19" i="32" s="1"/>
  <c r="Q19" i="32" s="1"/>
  <c r="O18" i="32"/>
  <c r="P18" i="32" s="1"/>
  <c r="Q18" i="32" s="1"/>
  <c r="O17" i="32"/>
  <c r="P17" i="32" s="1"/>
  <c r="Q17" i="32" s="1"/>
  <c r="O16" i="32"/>
  <c r="P16" i="32" s="1"/>
  <c r="Q16" i="32" s="1"/>
  <c r="O15" i="32"/>
  <c r="P15" i="32" s="1"/>
  <c r="Q15" i="32" s="1"/>
  <c r="O14" i="32"/>
  <c r="P14" i="32" s="1"/>
  <c r="Q14" i="32" s="1"/>
  <c r="O13" i="32"/>
  <c r="P13" i="32" s="1"/>
  <c r="Q13" i="32" s="1"/>
  <c r="O11" i="32"/>
  <c r="P11" i="32" s="1"/>
  <c r="Q11" i="32" s="1"/>
  <c r="O12" i="32"/>
  <c r="P12" i="32" s="1"/>
  <c r="Q12" i="32" s="1"/>
  <c r="O10" i="32"/>
  <c r="P10" i="32" s="1"/>
  <c r="Q10" i="32" s="1"/>
  <c r="O9" i="32"/>
  <c r="P9" i="32" s="1"/>
  <c r="Q9" i="32" s="1"/>
  <c r="O8" i="32"/>
  <c r="P8" i="32" s="1"/>
  <c r="Q8" i="32" s="1"/>
  <c r="O7" i="32"/>
  <c r="P7" i="32" s="1"/>
  <c r="Q7" i="32" s="1"/>
  <c r="O6" i="32"/>
  <c r="P6" i="32" s="1"/>
  <c r="Q6" i="32" s="1"/>
  <c r="O5" i="32"/>
  <c r="P5" i="32" s="1"/>
  <c r="Q5" i="32" s="1"/>
  <c r="O4" i="32"/>
  <c r="P4" i="32" s="1"/>
  <c r="Q4" i="32" s="1"/>
  <c r="O3" i="32"/>
  <c r="J13" i="72" a="1"/>
  <c r="J13" i="72" s="1"/>
  <c r="AS10" i="60"/>
  <c r="AR3" i="60"/>
  <c r="AS11" i="60"/>
  <c r="AS12" i="60"/>
  <c r="AS13" i="60"/>
  <c r="AS14" i="60"/>
  <c r="AS15" i="60"/>
  <c r="AS16" i="60"/>
  <c r="AS17" i="60"/>
  <c r="AS18" i="60"/>
  <c r="AS19" i="60"/>
  <c r="AS20" i="60"/>
  <c r="AS12" i="54"/>
  <c r="AS13" i="54"/>
  <c r="AS14" i="54"/>
  <c r="AS15" i="54"/>
  <c r="AS11" i="54"/>
  <c r="AT43" i="72"/>
  <c r="O22" i="72"/>
  <c r="AA20" i="72"/>
  <c r="B116" i="32" l="1"/>
  <c r="S4" i="32"/>
  <c r="S6" i="32"/>
  <c r="S11" i="32"/>
  <c r="S28" i="32"/>
  <c r="T28" i="32" s="1"/>
  <c r="U28" i="32" s="1"/>
  <c r="S12" i="32"/>
  <c r="S17" i="32"/>
  <c r="T17" i="32" s="1"/>
  <c r="U17" i="32" s="1"/>
  <c r="S16" i="32"/>
  <c r="T16" i="32" s="1"/>
  <c r="U16" i="32" s="1"/>
  <c r="S25" i="32"/>
  <c r="T25" i="32" s="1"/>
  <c r="U25" i="32" s="1"/>
  <c r="S8" i="32"/>
  <c r="S21" i="32"/>
  <c r="T21" i="32" s="1"/>
  <c r="U21" i="32" s="1"/>
  <c r="S30" i="32"/>
  <c r="T30" i="32" s="1"/>
  <c r="U30" i="32" s="1"/>
  <c r="S33" i="32"/>
  <c r="T33" i="32" s="1"/>
  <c r="U33" i="32" s="1"/>
  <c r="S36" i="32"/>
  <c r="T36" i="32" s="1"/>
  <c r="U36" i="32" s="1"/>
  <c r="S5" i="32"/>
  <c r="S13" i="32"/>
  <c r="T13" i="32" s="1"/>
  <c r="U13" i="32" s="1"/>
  <c r="S18" i="32"/>
  <c r="T18" i="32" s="1"/>
  <c r="U18" i="32" s="1"/>
  <c r="S24" i="32"/>
  <c r="T24" i="32" s="1"/>
  <c r="U24" i="32" s="1"/>
  <c r="S27" i="32"/>
  <c r="T27" i="32" s="1"/>
  <c r="U27" i="32" s="1"/>
  <c r="S10" i="32"/>
  <c r="S15" i="32"/>
  <c r="T15" i="32" s="1"/>
  <c r="U15" i="32" s="1"/>
  <c r="S20" i="32"/>
  <c r="T20" i="32" s="1"/>
  <c r="U20" i="32" s="1"/>
  <c r="S23" i="32"/>
  <c r="T23" i="32" s="1"/>
  <c r="U23" i="32" s="1"/>
  <c r="S29" i="32"/>
  <c r="T29" i="32" s="1"/>
  <c r="U29" i="32" s="1"/>
  <c r="S32" i="32"/>
  <c r="T32" i="32" s="1"/>
  <c r="U32" i="32" s="1"/>
  <c r="S35" i="32"/>
  <c r="T35" i="32" s="1"/>
  <c r="U35" i="32" s="1"/>
  <c r="S7" i="32"/>
  <c r="S26" i="32"/>
  <c r="T26" i="32" s="1"/>
  <c r="U26" i="32" s="1"/>
  <c r="S9" i="32"/>
  <c r="S31" i="32"/>
  <c r="T31" i="32" s="1"/>
  <c r="U31" i="32" s="1"/>
  <c r="S34" i="32"/>
  <c r="T34" i="32" s="1"/>
  <c r="U34" i="32" s="1"/>
  <c r="S14" i="32"/>
  <c r="T14" i="32" s="1"/>
  <c r="U14" i="32" s="1"/>
  <c r="S19" i="32"/>
  <c r="T19" i="32" s="1"/>
  <c r="U19" i="32" s="1"/>
  <c r="S22" i="32"/>
  <c r="T22" i="32" s="1"/>
  <c r="U22" i="32" s="1"/>
  <c r="P3" i="32"/>
  <c r="O37" i="32"/>
  <c r="B48" i="59" a="1"/>
  <c r="B48" i="59" s="1"/>
  <c r="U49" i="59" a="1"/>
  <c r="U49" i="59" s="1"/>
  <c r="AY11" i="54"/>
  <c r="B22" i="54"/>
  <c r="BN16" i="54"/>
  <c r="BN12" i="54"/>
  <c r="BN13" i="54"/>
  <c r="BN14" i="54"/>
  <c r="BN15" i="54"/>
  <c r="BN11" i="54"/>
  <c r="AU43" i="72"/>
  <c r="AS20" i="72"/>
  <c r="AT20" i="72" s="1"/>
  <c r="P42" i="67"/>
  <c r="V36" i="65"/>
  <c r="W36" i="65"/>
  <c r="BA11" i="54"/>
  <c r="BD11" i="54" s="1"/>
  <c r="AX1" i="71"/>
  <c r="AX1" i="70"/>
  <c r="AX1" i="69"/>
  <c r="AX1" i="68"/>
  <c r="AX1" i="67"/>
  <c r="AT1" i="72"/>
  <c r="AX1" i="65"/>
  <c r="AX1" i="60"/>
  <c r="AX1" i="54"/>
  <c r="E10" i="61"/>
  <c r="BA15" i="60"/>
  <c r="BG15" i="60" s="1"/>
  <c r="Q24" i="72"/>
  <c r="W26" i="72" s="1"/>
  <c r="AC39" i="68"/>
  <c r="AA19" i="67"/>
  <c r="AA25" i="67"/>
  <c r="AA28" i="67"/>
  <c r="AA30" i="67"/>
  <c r="AJ19" i="67"/>
  <c r="AJ25" i="67"/>
  <c r="AJ28" i="67"/>
  <c r="AJ30" i="67"/>
  <c r="R19" i="67"/>
  <c r="R25" i="67"/>
  <c r="R28" i="67"/>
  <c r="R30" i="67"/>
  <c r="R29" i="67"/>
  <c r="R31" i="67"/>
  <c r="AJ29" i="67"/>
  <c r="AJ31" i="67"/>
  <c r="AA29" i="67"/>
  <c r="AA31" i="67"/>
  <c r="B225" i="65"/>
  <c r="C225" i="65"/>
  <c r="D225" i="65"/>
  <c r="E225" i="65"/>
  <c r="F225" i="65"/>
  <c r="G225" i="65"/>
  <c r="H225" i="65"/>
  <c r="I225" i="65"/>
  <c r="J225" i="65"/>
  <c r="K225" i="65"/>
  <c r="L225" i="65"/>
  <c r="M225" i="65"/>
  <c r="N225" i="65"/>
  <c r="O225" i="65"/>
  <c r="P225" i="65"/>
  <c r="Q225" i="65"/>
  <c r="R225" i="65"/>
  <c r="S225" i="65"/>
  <c r="T225" i="65"/>
  <c r="U225" i="65"/>
  <c r="V225" i="65"/>
  <c r="W225" i="65"/>
  <c r="X225" i="65"/>
  <c r="Y225" i="65"/>
  <c r="Z225" i="65"/>
  <c r="B182" i="65"/>
  <c r="C182" i="65"/>
  <c r="D182" i="65"/>
  <c r="E182" i="65"/>
  <c r="F182" i="65"/>
  <c r="G182" i="65"/>
  <c r="H182" i="65"/>
  <c r="I182" i="65"/>
  <c r="J182" i="65"/>
  <c r="K182" i="65"/>
  <c r="L182" i="65"/>
  <c r="M182" i="65"/>
  <c r="N182" i="65"/>
  <c r="O182" i="65"/>
  <c r="P182" i="65"/>
  <c r="Q182" i="65"/>
  <c r="R182" i="65"/>
  <c r="S182" i="65"/>
  <c r="T182" i="65"/>
  <c r="U182" i="65"/>
  <c r="V182" i="65"/>
  <c r="W182" i="65"/>
  <c r="X182" i="65"/>
  <c r="Y182" i="65"/>
  <c r="Z182" i="65"/>
  <c r="B135" i="65"/>
  <c r="C135" i="65"/>
  <c r="D135" i="65"/>
  <c r="E135" i="65"/>
  <c r="F135" i="65"/>
  <c r="G135" i="65"/>
  <c r="H135" i="65"/>
  <c r="I135" i="65"/>
  <c r="J135" i="65"/>
  <c r="K135" i="65"/>
  <c r="L135" i="65"/>
  <c r="M135" i="65"/>
  <c r="N135" i="65"/>
  <c r="O135" i="65"/>
  <c r="P135" i="65"/>
  <c r="Q135" i="65"/>
  <c r="R135" i="65"/>
  <c r="S135" i="65"/>
  <c r="T135" i="65"/>
  <c r="U135" i="65"/>
  <c r="V135" i="65"/>
  <c r="W135" i="65"/>
  <c r="X135" i="65"/>
  <c r="Y135" i="65"/>
  <c r="Z135" i="65"/>
  <c r="B90" i="65"/>
  <c r="C90" i="65"/>
  <c r="D90" i="65"/>
  <c r="E90" i="65"/>
  <c r="F90" i="65"/>
  <c r="G90" i="65"/>
  <c r="H90" i="65"/>
  <c r="I90" i="65"/>
  <c r="J90" i="65"/>
  <c r="K90" i="65"/>
  <c r="L90" i="65"/>
  <c r="M90" i="65"/>
  <c r="N90" i="65"/>
  <c r="O90" i="65"/>
  <c r="P90" i="65"/>
  <c r="Q90" i="65"/>
  <c r="R90" i="65"/>
  <c r="S90" i="65"/>
  <c r="T90" i="65"/>
  <c r="U90" i="65"/>
  <c r="V90" i="65"/>
  <c r="W90" i="65"/>
  <c r="X90" i="65"/>
  <c r="Y90" i="65"/>
  <c r="Z90" i="65"/>
  <c r="B45" i="65"/>
  <c r="C45" i="65"/>
  <c r="D45" i="65"/>
  <c r="E45" i="65"/>
  <c r="F45" i="65"/>
  <c r="G45" i="65"/>
  <c r="H45" i="65"/>
  <c r="I45" i="65"/>
  <c r="J45" i="65"/>
  <c r="K45" i="65"/>
  <c r="L45" i="65"/>
  <c r="M45" i="65"/>
  <c r="N45" i="65"/>
  <c r="O45" i="65"/>
  <c r="P45" i="65"/>
  <c r="Q45" i="65"/>
  <c r="R45" i="65"/>
  <c r="S45" i="65"/>
  <c r="T45" i="65"/>
  <c r="U45" i="65"/>
  <c r="V45" i="65"/>
  <c r="W45" i="65"/>
  <c r="X45" i="65"/>
  <c r="Y45" i="65"/>
  <c r="AN1" i="56"/>
  <c r="AN1" i="57"/>
  <c r="AN1" i="58"/>
  <c r="AN1" i="59"/>
  <c r="L38" i="59"/>
  <c r="L38" i="58"/>
  <c r="L38" i="57"/>
  <c r="L38" i="56"/>
  <c r="I25" i="57"/>
  <c r="I25" i="58"/>
  <c r="I25" i="59"/>
  <c r="I25" i="56"/>
  <c r="Z45" i="65"/>
  <c r="Y6" i="54"/>
  <c r="Z6" i="54" s="1"/>
  <c r="L58" i="59"/>
  <c r="M58" i="59" s="1"/>
  <c r="L58" i="58"/>
  <c r="M58" i="58" s="1"/>
  <c r="L58" i="56"/>
  <c r="M58" i="56" s="1"/>
  <c r="L58" i="57"/>
  <c r="M58" i="57" s="1"/>
  <c r="L34" i="60"/>
  <c r="AH5" i="21"/>
  <c r="AG13" i="72"/>
  <c r="V22" i="58"/>
  <c r="V22" i="59"/>
  <c r="V22" i="57"/>
  <c r="V22" i="56"/>
  <c r="B55" i="56"/>
  <c r="B55" i="57"/>
  <c r="B55" i="58"/>
  <c r="B55" i="59"/>
  <c r="B34" i="56"/>
  <c r="B34" i="57"/>
  <c r="B34" i="58"/>
  <c r="B34" i="59"/>
  <c r="B16" i="56"/>
  <c r="B16" i="57"/>
  <c r="B16" i="58"/>
  <c r="B16" i="59"/>
  <c r="B48" i="58" a="1"/>
  <c r="B48" i="58" s="1"/>
  <c r="B48" i="57" a="1"/>
  <c r="B48" i="57" s="1"/>
  <c r="AK58" i="59"/>
  <c r="AL58" i="59" s="1"/>
  <c r="AK58" i="58"/>
  <c r="AL58" i="58" s="1"/>
  <c r="AK58" i="56"/>
  <c r="AL58" i="56" s="1"/>
  <c r="BD16" i="60"/>
  <c r="BD17" i="60"/>
  <c r="BD18" i="60"/>
  <c r="BD19" i="60"/>
  <c r="BD20" i="60"/>
  <c r="AY15" i="60"/>
  <c r="BE15" i="60"/>
  <c r="AZ15" i="60"/>
  <c r="BF15" i="60"/>
  <c r="AY16" i="60"/>
  <c r="BE16" i="60"/>
  <c r="AZ16" i="60"/>
  <c r="BF16" i="60"/>
  <c r="AY17" i="60"/>
  <c r="BE17" i="60"/>
  <c r="AZ17" i="60"/>
  <c r="BF17" i="60"/>
  <c r="AY18" i="60"/>
  <c r="BE18" i="60"/>
  <c r="AZ18" i="60"/>
  <c r="BF18" i="60"/>
  <c r="AY19" i="60"/>
  <c r="BE19" i="60"/>
  <c r="AZ19" i="60"/>
  <c r="BF19" i="60"/>
  <c r="AY20" i="60"/>
  <c r="BE20" i="60"/>
  <c r="AZ20" i="60"/>
  <c r="BF20" i="60"/>
  <c r="AY14" i="60"/>
  <c r="BE14" i="60"/>
  <c r="AY25" i="60"/>
  <c r="AY24" i="60"/>
  <c r="AY23" i="60"/>
  <c r="AY22" i="60"/>
  <c r="AZ14" i="60"/>
  <c r="BF14" i="60"/>
  <c r="AZ13" i="60"/>
  <c r="BF13" i="60"/>
  <c r="AY13" i="60"/>
  <c r="BE13" i="60"/>
  <c r="AZ12" i="60"/>
  <c r="BF12" i="60"/>
  <c r="AY12" i="60"/>
  <c r="BE12" i="60"/>
  <c r="AZ11" i="60"/>
  <c r="BF11" i="60"/>
  <c r="AY11" i="60"/>
  <c r="BE11" i="60"/>
  <c r="AZ10" i="60"/>
  <c r="BF10" i="60"/>
  <c r="AY10" i="60"/>
  <c r="BE10" i="60"/>
  <c r="BA20" i="60"/>
  <c r="BG20" i="60" s="1"/>
  <c r="BH19" i="60"/>
  <c r="BH20" i="60"/>
  <c r="BH11" i="60"/>
  <c r="BH13" i="60"/>
  <c r="BH12" i="60"/>
  <c r="BA13" i="60"/>
  <c r="BG13" i="60" s="1"/>
  <c r="AY18" i="54"/>
  <c r="AY19" i="54"/>
  <c r="AY20" i="54"/>
  <c r="AY17" i="54"/>
  <c r="AY12" i="54"/>
  <c r="BG12" i="54"/>
  <c r="AY13" i="54"/>
  <c r="BG13" i="54"/>
  <c r="AZ11" i="54"/>
  <c r="BH11" i="54"/>
  <c r="J40" i="54"/>
  <c r="H4" i="54"/>
  <c r="J30" i="54"/>
  <c r="AY15" i="54"/>
  <c r="BG15" i="54"/>
  <c r="AY14" i="54"/>
  <c r="BG14" i="54"/>
  <c r="BJ12" i="54"/>
  <c r="BJ14" i="54"/>
  <c r="BJ15" i="54"/>
  <c r="BA12" i="54"/>
  <c r="BI12" i="54" s="1"/>
  <c r="BA13" i="54"/>
  <c r="BI13" i="54" s="1"/>
  <c r="BA14" i="54"/>
  <c r="BI14" i="54" s="1"/>
  <c r="BA15" i="54"/>
  <c r="BI15" i="54" s="1"/>
  <c r="AZ12" i="54"/>
  <c r="BH12" i="54"/>
  <c r="AZ13" i="54"/>
  <c r="BH13" i="54"/>
  <c r="AZ14" i="54"/>
  <c r="BH14" i="54"/>
  <c r="AZ15" i="54"/>
  <c r="BH15" i="54"/>
  <c r="U50" i="59"/>
  <c r="B50" i="59"/>
  <c r="AA43" i="59"/>
  <c r="M43" i="59"/>
  <c r="U50" i="58"/>
  <c r="B50" i="58"/>
  <c r="AA43" i="58"/>
  <c r="M43" i="58"/>
  <c r="U50" i="57"/>
  <c r="B50" i="57"/>
  <c r="AA43" i="57"/>
  <c r="M43" i="57"/>
  <c r="U50" i="56"/>
  <c r="B50" i="56"/>
  <c r="AA43" i="56"/>
  <c r="M43" i="56"/>
  <c r="M1" i="21"/>
  <c r="N1" i="21"/>
  <c r="BG11" i="54"/>
  <c r="BD15" i="60"/>
  <c r="BE15" i="54"/>
  <c r="BE14" i="54"/>
  <c r="BE13" i="54"/>
  <c r="BE12" i="54"/>
  <c r="BE11" i="54"/>
  <c r="BD14" i="60"/>
  <c r="BD13" i="60"/>
  <c r="BD12" i="60"/>
  <c r="BD11" i="60"/>
  <c r="BD10" i="60"/>
  <c r="AD7" i="21"/>
  <c r="AB3" i="21"/>
  <c r="AB7" i="21"/>
  <c r="AD3" i="21"/>
  <c r="AD5" i="21"/>
  <c r="AD8" i="21"/>
  <c r="AD4" i="21"/>
  <c r="AB8" i="21"/>
  <c r="AB4" i="21"/>
  <c r="AD6" i="21"/>
  <c r="AB5" i="21"/>
  <c r="AB6" i="21"/>
  <c r="N2" i="21" a="1"/>
  <c r="C5" i="58" a="1"/>
  <c r="M4" i="21" a="1"/>
  <c r="N3" i="21" a="1"/>
  <c r="M3" i="21" a="1"/>
  <c r="C5" i="57" a="1"/>
  <c r="C5" i="59" a="1"/>
  <c r="N6" i="21" a="1"/>
  <c r="C5" i="56" a="1"/>
  <c r="N5" i="21" a="1"/>
  <c r="M2" i="21" a="1"/>
  <c r="M5" i="21" a="1"/>
  <c r="N4" i="21" a="1"/>
  <c r="M6" i="21" a="1"/>
  <c r="BD13" i="54" l="1"/>
  <c r="BI11" i="54"/>
  <c r="B117" i="32"/>
  <c r="S3" i="32"/>
  <c r="Q3" i="32"/>
  <c r="Q37" i="32" s="1"/>
  <c r="P37" i="32"/>
  <c r="BK15" i="54"/>
  <c r="AX15" i="54" s="1"/>
  <c r="BB13" i="60"/>
  <c r="BC13" i="60" s="1"/>
  <c r="BB15" i="54"/>
  <c r="BC15" i="54" s="1"/>
  <c r="BF15" i="54" s="1"/>
  <c r="BI13" i="60"/>
  <c r="AX13" i="60" s="1"/>
  <c r="BD12" i="54"/>
  <c r="BJ13" i="54"/>
  <c r="BK13" i="54" s="1"/>
  <c r="BA14" i="60"/>
  <c r="BG14" i="60" s="1"/>
  <c r="BD21" i="60"/>
  <c r="BB13" i="54"/>
  <c r="BC13" i="54" s="1"/>
  <c r="BF13" i="54" s="1"/>
  <c r="BH14" i="60"/>
  <c r="BA19" i="60"/>
  <c r="BG19" i="60" s="1"/>
  <c r="BI19" i="60" s="1"/>
  <c r="BK19" i="60" s="1" a="1"/>
  <c r="BK19" i="60" s="1"/>
  <c r="BA18" i="60"/>
  <c r="BG18" i="60" s="1"/>
  <c r="BA16" i="60"/>
  <c r="BG16" i="60" s="1"/>
  <c r="BE16" i="54"/>
  <c r="BA10" i="60"/>
  <c r="BG10" i="60" s="1"/>
  <c r="BA17" i="60"/>
  <c r="BG17" i="60" s="1"/>
  <c r="BK14" i="54"/>
  <c r="AX14" i="54" s="1"/>
  <c r="BB12" i="54"/>
  <c r="BC12" i="54" s="1"/>
  <c r="BF12" i="54" s="1"/>
  <c r="BD15" i="54"/>
  <c r="BH10" i="60"/>
  <c r="BI20" i="60"/>
  <c r="BK12" i="54"/>
  <c r="BB20" i="60"/>
  <c r="BC20" i="60" s="1"/>
  <c r="BB11" i="54"/>
  <c r="BB14" i="54"/>
  <c r="BC14" i="54" s="1"/>
  <c r="BF14" i="54" s="1"/>
  <c r="BD14" i="54"/>
  <c r="BJ11" i="54"/>
  <c r="BA11" i="60"/>
  <c r="BG11" i="60" s="1"/>
  <c r="BI11" i="60" s="1"/>
  <c r="BA12" i="60"/>
  <c r="B48" i="56" a="1"/>
  <c r="B48" i="56" s="1"/>
  <c r="U49" i="57" a="1"/>
  <c r="U49" i="57" s="1"/>
  <c r="U49" i="56" a="1"/>
  <c r="U49" i="56" s="1"/>
  <c r="U49" i="58" a="1"/>
  <c r="U49" i="58" s="1"/>
  <c r="I3" i="54"/>
  <c r="B3" i="56" a="1"/>
  <c r="B3" i="56" s="1"/>
  <c r="J4" i="68"/>
  <c r="B3" i="59" a="1"/>
  <c r="B3" i="59" s="1"/>
  <c r="J4" i="69"/>
  <c r="K131" i="65"/>
  <c r="AF133" i="65" s="1"/>
  <c r="AG12" i="72"/>
  <c r="AH3" i="21"/>
  <c r="AH4" i="21"/>
  <c r="K221" i="65"/>
  <c r="G36" i="21" a="1"/>
  <c r="G36" i="21" s="1"/>
  <c r="T3" i="65"/>
  <c r="J4" i="71"/>
  <c r="E43" i="61"/>
  <c r="K86" i="65"/>
  <c r="B3" i="57" a="1"/>
  <c r="B3" i="57" s="1"/>
  <c r="J4" i="70"/>
  <c r="I3" i="60" a="1"/>
  <c r="I3" i="60" s="1"/>
  <c r="B3" i="58" a="1"/>
  <c r="B3" i="58" s="1"/>
  <c r="K176" i="65"/>
  <c r="J12" i="72"/>
  <c r="AE3" i="67"/>
  <c r="M2" i="21"/>
  <c r="C5" i="58"/>
  <c r="H57" i="58" s="1"/>
  <c r="C5" i="56"/>
  <c r="H57" i="56" s="1"/>
  <c r="N5" i="21"/>
  <c r="M5" i="21"/>
  <c r="N6" i="21"/>
  <c r="M6" i="21"/>
  <c r="M4" i="21"/>
  <c r="C5" i="57"/>
  <c r="H57" i="57" s="1"/>
  <c r="C5" i="59"/>
  <c r="H57" i="59" s="1"/>
  <c r="M3" i="21"/>
  <c r="N3" i="21"/>
  <c r="N2" i="21"/>
  <c r="N4" i="21"/>
  <c r="BK11" i="54" l="1"/>
  <c r="BL15" i="54" s="1"/>
  <c r="S37" i="32"/>
  <c r="BM15" i="54" a="1"/>
  <c r="BM15" i="54" s="1"/>
  <c r="BB14" i="60"/>
  <c r="BC14" i="60" s="1"/>
  <c r="BI10" i="60"/>
  <c r="BJ10" i="60" s="1"/>
  <c r="BB19" i="60"/>
  <c r="BC19" i="60" s="1"/>
  <c r="BK13" i="60" a="1"/>
  <c r="BK13" i="60" s="1"/>
  <c r="BI14" i="60"/>
  <c r="BM13" i="54" a="1"/>
  <c r="BM13" i="54" s="1"/>
  <c r="AX13" i="54"/>
  <c r="BD16" i="54"/>
  <c r="BH18" i="60"/>
  <c r="BI18" i="60" s="1"/>
  <c r="BK18" i="60" s="1" a="1"/>
  <c r="BK18" i="60" s="1"/>
  <c r="BB18" i="60"/>
  <c r="BC18" i="60" s="1"/>
  <c r="BH16" i="60"/>
  <c r="BI16" i="60" s="1"/>
  <c r="BK16" i="60" s="1" a="1"/>
  <c r="BK16" i="60" s="1"/>
  <c r="BB16" i="60"/>
  <c r="BC16" i="60" s="1"/>
  <c r="BH17" i="60"/>
  <c r="BI17" i="60" s="1"/>
  <c r="BK17" i="60" s="1" a="1"/>
  <c r="BK17" i="60" s="1"/>
  <c r="BB17" i="60"/>
  <c r="BC17" i="60" s="1"/>
  <c r="BB10" i="60"/>
  <c r="BC10" i="60" s="1"/>
  <c r="BM14" i="54" a="1"/>
  <c r="BM14" i="54" s="1"/>
  <c r="BH15" i="60"/>
  <c r="BI15" i="60" s="1"/>
  <c r="BB15" i="60"/>
  <c r="BC15" i="60" s="1"/>
  <c r="BG12" i="60"/>
  <c r="BI12" i="60" s="1"/>
  <c r="BB12" i="60"/>
  <c r="BC12" i="60" s="1"/>
  <c r="BK11" i="60" a="1"/>
  <c r="BK11" i="60" s="1"/>
  <c r="AX11" i="60"/>
  <c r="BM12" i="54" a="1"/>
  <c r="BM12" i="54" s="1"/>
  <c r="AX12" i="54"/>
  <c r="BB11" i="60"/>
  <c r="BK20" i="60" a="1"/>
  <c r="BK20" i="60" s="1"/>
  <c r="BB16" i="54"/>
  <c r="BC11" i="54"/>
  <c r="AF178" i="65"/>
  <c r="AF223" i="65"/>
  <c r="AF88" i="65"/>
  <c r="I6" i="54"/>
  <c r="AI6" i="21"/>
  <c r="K41" i="65" s="1"/>
  <c r="AF43" i="65" s="1"/>
  <c r="AU7" i="54"/>
  <c r="AU6" i="60"/>
  <c r="B47" i="57" a="1"/>
  <c r="B47" i="57" s="1"/>
  <c r="B49" i="57" s="1"/>
  <c r="B47" i="56" a="1"/>
  <c r="B47" i="56" s="1"/>
  <c r="B49" i="56" s="1"/>
  <c r="B47" i="58" a="1"/>
  <c r="B47" i="58" s="1"/>
  <c r="B49" i="58" s="1"/>
  <c r="B47" i="59" a="1"/>
  <c r="B47" i="59" s="1"/>
  <c r="B49" i="59" s="1"/>
  <c r="N7" i="21"/>
  <c r="M7" i="21"/>
  <c r="T7" i="32" l="1"/>
  <c r="U7" i="32" s="1"/>
  <c r="T8" i="32"/>
  <c r="U8" i="32" s="1"/>
  <c r="T10" i="32"/>
  <c r="U10" i="32" s="1"/>
  <c r="T12" i="32"/>
  <c r="U12" i="32" s="1"/>
  <c r="T9" i="32"/>
  <c r="U9" i="32" s="1"/>
  <c r="T11" i="32"/>
  <c r="U11" i="32" s="1"/>
  <c r="T6" i="32"/>
  <c r="U6" i="32" s="1"/>
  <c r="T5" i="32"/>
  <c r="U5" i="32" s="1"/>
  <c r="T4" i="32"/>
  <c r="U4" i="32" s="1"/>
  <c r="T3" i="32"/>
  <c r="BL14" i="54"/>
  <c r="BL13" i="54"/>
  <c r="BM11" i="54" a="1"/>
  <c r="BM11" i="54" s="1"/>
  <c r="AX11" i="54"/>
  <c r="BL11" i="54"/>
  <c r="BL12" i="54"/>
  <c r="BJ11" i="60"/>
  <c r="BJ13" i="60"/>
  <c r="AX10" i="60"/>
  <c r="BK10" i="60" a="1"/>
  <c r="BK10" i="60" s="1"/>
  <c r="AX14" i="60"/>
  <c r="BK14" i="60" a="1"/>
  <c r="BK14" i="60" s="1"/>
  <c r="BJ14" i="60"/>
  <c r="BJ16" i="60"/>
  <c r="BJ19" i="60"/>
  <c r="BJ18" i="60"/>
  <c r="BC11" i="60"/>
  <c r="BC21" i="60" s="1"/>
  <c r="BB21" i="60"/>
  <c r="BJ12" i="60"/>
  <c r="BK12" i="60" a="1"/>
  <c r="BK12" i="60" s="1"/>
  <c r="AX12" i="60"/>
  <c r="BJ17" i="60"/>
  <c r="BF11" i="54"/>
  <c r="BF16" i="54" s="1"/>
  <c r="BF22" i="54" s="1"/>
  <c r="BC16" i="54"/>
  <c r="BG20" i="54" s="1"/>
  <c r="BK15" i="60" a="1"/>
  <c r="BK15" i="60" s="1"/>
  <c r="BJ15" i="60"/>
  <c r="BJ20" i="60"/>
  <c r="B52" i="59"/>
  <c r="B52" i="58"/>
  <c r="B52" i="57"/>
  <c r="B52" i="56"/>
  <c r="U52" i="56"/>
  <c r="U52" i="59"/>
  <c r="U52" i="57"/>
  <c r="U52" i="58"/>
  <c r="T37" i="32" l="1"/>
  <c r="U3" i="32"/>
  <c r="U37" i="32" s="1"/>
  <c r="B17" i="54" a="1"/>
  <c r="B17" i="54" s="1"/>
  <c r="B19" i="54" a="1"/>
  <c r="B19" i="54" s="1"/>
  <c r="B18" i="54" a="1"/>
  <c r="B18" i="54" s="1"/>
  <c r="BG19" i="54"/>
  <c r="BG18" i="54"/>
  <c r="BG17" i="54"/>
  <c r="B25" i="60" a="1"/>
  <c r="B25" i="60" s="1"/>
  <c r="B22" i="60" a="1"/>
  <c r="B22" i="60" s="1"/>
  <c r="B24" i="60" a="1"/>
  <c r="B24" i="60" s="1"/>
  <c r="BE25" i="60"/>
  <c r="BE23" i="60"/>
  <c r="BE24" i="60"/>
  <c r="BE22" i="60"/>
  <c r="B23" i="60" a="1"/>
  <c r="B23" i="60" s="1"/>
  <c r="U51" i="58"/>
  <c r="U53" i="58"/>
  <c r="B51" i="59"/>
  <c r="B53" i="59"/>
  <c r="U53" i="57"/>
  <c r="U51" i="57"/>
  <c r="U53" i="59"/>
  <c r="U51" i="59"/>
  <c r="U53" i="56"/>
  <c r="U51" i="56"/>
  <c r="B53" i="56"/>
  <c r="B51" i="56"/>
  <c r="B51" i="57"/>
  <c r="B53" i="57"/>
  <c r="B51" i="58"/>
  <c r="B53" i="58"/>
  <c r="BG21" i="54" l="1"/>
  <c r="AF4" i="54" s="1"/>
  <c r="BE26" i="60"/>
  <c r="AF3" i="6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Gullikson, Sarah</author>
  </authors>
  <commentList>
    <comment ref="K4" authorId="0" shapeId="0" xr:uid="{F508848A-4434-410B-B175-7D25654635BF}">
      <text>
        <r>
          <rPr>
            <sz val="9"/>
            <color indexed="81"/>
            <rFont val="Tahoma"/>
            <family val="2"/>
          </rPr>
          <t>Add management company claiming points as the first management company under the Development Team section of the Application tab.</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PathToFolder" description="Connection to the 'PathToFolder' query in the workbook." type="5" refreshedVersion="0" background="1">
    <dbPr connection="Provider=Microsoft.Mashup.OleDb.1;Data Source=$Workbook$;Location=PathToFolder;Extended Properties=&quot;&quot;" command="SELECT * FROM [PathToFolder]"/>
  </connection>
  <connection id="2" xr16:uid="{00000000-0015-0000-FFFF-FFFF01000000}" keepAlive="1" name="Query - PathToGpd" description="Connection to the 'PathToGpd' query in the workbook." type="5" refreshedVersion="0" background="1">
    <dbPr connection="Provider=Microsoft.Mashup.OleDb.1;Data Source=$Workbook$;Location=PathToGpd;Extended Properties=&quot;&quot;" command="SELECT * FROM [PathToGpd]"/>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<sst xmlns="http://schemas.openxmlformats.org/spreadsheetml/2006/main" count="1064" uniqueCount="729">
  <si>
    <t>Reference</t>
  </si>
  <si>
    <t>Value</t>
  </si>
  <si>
    <t>Description</t>
  </si>
  <si>
    <t>Sum of Sources[PermAmount] rounded down</t>
  </si>
  <si>
    <t>Sum of Sources[ConAmount] rounded down</t>
  </si>
  <si>
    <t>Sum of Sources[DebtService] rounded down</t>
  </si>
  <si>
    <t>TotalProjectCost minus CostCommercial and CostCommunityService</t>
  </si>
  <si>
    <t>UnitsLowIncome plus UnitsExempt</t>
  </si>
  <si>
    <t>Sum of perm sources labeled Tax-Exempt Loan</t>
  </si>
  <si>
    <t>Sum of construction sources labeled Tax-Exempt Loan</t>
  </si>
  <si>
    <t>Same calculation as above but requiring Special Needs designation</t>
  </si>
  <si>
    <t>Sum of committed permanent financing</t>
  </si>
  <si>
    <t>Sum of committed construction period financing</t>
  </si>
  <si>
    <t>Capitalized Operating Reserve from Uses table</t>
  </si>
  <si>
    <t>Paying state prevailing wages</t>
  </si>
  <si>
    <t>Paying federal Davis Bacon Act wages</t>
  </si>
  <si>
    <t>Count of existing units to be demolished</t>
  </si>
  <si>
    <t>Count of existing units to be retained</t>
  </si>
  <si>
    <t>Parking spaces provided on site</t>
  </si>
  <si>
    <t>Community washing machines available for tenant use</t>
  </si>
  <si>
    <t>Community clothes dryers available fore tenant use</t>
  </si>
  <si>
    <t>Monthly residential rental income</t>
  </si>
  <si>
    <t>Monthly rental subsidy income</t>
  </si>
  <si>
    <t>All income, excluding in-kind services, projected in Year 1</t>
  </si>
  <si>
    <t>All income projected in Year 1 after vacancy</t>
  </si>
  <si>
    <t>Sum of Annual Expenses from ExpenseTbl</t>
  </si>
  <si>
    <t>Sum of Annual Expenses that qualify towards TCAC minimum expenses</t>
  </si>
  <si>
    <t>Annual Replacement Reserve funding from Expenese table</t>
  </si>
  <si>
    <t>Annual Replacement Reserve per unit</t>
  </si>
  <si>
    <t>Net Operating Income in Year 1</t>
  </si>
  <si>
    <t>Units</t>
  </si>
  <si>
    <t>Name of the project</t>
  </si>
  <si>
    <t>Primary address of site</t>
  </si>
  <si>
    <t>If the project involves multiple scattered sites</t>
  </si>
  <si>
    <t>Census tract project resides in</t>
  </si>
  <si>
    <t>County project resides in</t>
  </si>
  <si>
    <t>TRUE if designated a Difficult Development Area</t>
  </si>
  <si>
    <t>TRUE if in a Qualified Census Tract</t>
  </si>
  <si>
    <t>Opportunity map designation</t>
  </si>
  <si>
    <t>Federal Congressional District</t>
  </si>
  <si>
    <t>State Assembly District</t>
  </si>
  <si>
    <t>State Senate District</t>
  </si>
  <si>
    <t>Rural</t>
  </si>
  <si>
    <t>Resyndication</t>
  </si>
  <si>
    <t>Eventual home ownership</t>
  </si>
  <si>
    <t>Elevators</t>
  </si>
  <si>
    <t>Tribal trust land</t>
  </si>
  <si>
    <t>Commercial space</t>
  </si>
  <si>
    <t>Community Service Facilities</t>
  </si>
  <si>
    <t>Multiple simultaneous phases</t>
  </si>
  <si>
    <t>Fulfills inclusionary requirements</t>
  </si>
  <si>
    <t>Company name of key entity in Contacts table</t>
  </si>
  <si>
    <t>Cost Information</t>
  </si>
  <si>
    <t>Square Footage Information</t>
  </si>
  <si>
    <t>Unit Information</t>
  </si>
  <si>
    <t>Product Information</t>
  </si>
  <si>
    <t>Cash Flow Information</t>
  </si>
  <si>
    <t>Project Location</t>
  </si>
  <si>
    <t>Project Characteristics</t>
  </si>
  <si>
    <t>Partnership Contacts</t>
  </si>
  <si>
    <t>Sources Information</t>
  </si>
  <si>
    <t>Total of all square footages</t>
  </si>
  <si>
    <t>Sumproduce of Quantity and Square Feet in UnitsTbl</t>
  </si>
  <si>
    <t>Includes only units with Gen AMI &lt;= 80%</t>
  </si>
  <si>
    <t>Includes only units with Exempt Unit = TRUE</t>
  </si>
  <si>
    <t>Exempt common area square footage</t>
  </si>
  <si>
    <t>Exempt community area square footage</t>
  </si>
  <si>
    <t>Structured parking square footage</t>
  </si>
  <si>
    <t>Commercial space square footage</t>
  </si>
  <si>
    <t>Community service facility square footage</t>
  </si>
  <si>
    <t>Sum of Residential Unit with Contract Rent</t>
  </si>
  <si>
    <t>Sum of Res. Units at/below 80% AMI</t>
  </si>
  <si>
    <t>Sum of Special Needs units</t>
  </si>
  <si>
    <t>Sum of Permanent Supportive Housing Units</t>
  </si>
  <si>
    <t>Sum of Homeless Housing Units</t>
  </si>
  <si>
    <t>Sum of Home Ownership units</t>
  </si>
  <si>
    <t>Sum of Age Restricted units</t>
  </si>
  <si>
    <t>No</t>
  </si>
  <si>
    <t>Land Cost or Value</t>
  </si>
  <si>
    <t>Existing Improvements Value</t>
  </si>
  <si>
    <t>Developer Fee</t>
  </si>
  <si>
    <t>g_ProjectName</t>
  </si>
  <si>
    <t>g_ProjectAddress</t>
  </si>
  <si>
    <t>g_ScatteredSite</t>
  </si>
  <si>
    <t>g_CensusTract</t>
  </si>
  <si>
    <t>g_County</t>
  </si>
  <si>
    <t>g_DdaStatus</t>
  </si>
  <si>
    <t>g_QctStatus</t>
  </si>
  <si>
    <t>g_OpportunityArea</t>
  </si>
  <si>
    <t>g_DistrictFederalCongressional</t>
  </si>
  <si>
    <t>g_DistrictStateAssembly</t>
  </si>
  <si>
    <t>g_DistrictStateSenate</t>
  </si>
  <si>
    <t>g_Rural</t>
  </si>
  <si>
    <t>g_IncludesResUnitDemolition</t>
  </si>
  <si>
    <t>g_IncludesTenantRelocation</t>
  </si>
  <si>
    <t>g_IncludesRehabilitation</t>
  </si>
  <si>
    <t>g_Resyndication</t>
  </si>
  <si>
    <t>g_IncludesHomeOwnership</t>
  </si>
  <si>
    <t>g_OnTribalTrustLand</t>
  </si>
  <si>
    <t>g_IncludesCommercial</t>
  </si>
  <si>
    <t>g_IncludesCommunityServiceFacilities</t>
  </si>
  <si>
    <t>g_PartOfSimultaneousPhases</t>
  </si>
  <si>
    <t>g_FulfillsInclusionaryReq</t>
  </si>
  <si>
    <t>g_EventualOwnershipEntity</t>
  </si>
  <si>
    <t>g_LeadDeveloper</t>
  </si>
  <si>
    <t>g_ManagingGeneralPartner</t>
  </si>
  <si>
    <t>g_AdministrativeGeneralPartner</t>
  </si>
  <si>
    <t>g_ProjectSponsor</t>
  </si>
  <si>
    <t>g_PrimaryContact</t>
  </si>
  <si>
    <t>g_SourcesPermanent</t>
  </si>
  <si>
    <t>g_SourcesConstruction</t>
  </si>
  <si>
    <t>g_SourcesDebtService</t>
  </si>
  <si>
    <t>g_TaxExemptFinPerm</t>
  </si>
  <si>
    <t>g_TaxExemptFinCon</t>
  </si>
  <si>
    <t>g_SourcesCommittedPerm</t>
  </si>
  <si>
    <t>g_SourcesCommittedCon</t>
  </si>
  <si>
    <t>g_TotalProjectCost</t>
  </si>
  <si>
    <t>g_BasisEligible</t>
  </si>
  <si>
    <t>g_BasisAcquisition</t>
  </si>
  <si>
    <t>g_CostCommercial</t>
  </si>
  <si>
    <t>g_CostCommunityService</t>
  </si>
  <si>
    <t>g_CostResidential</t>
  </si>
  <si>
    <t>g_CapitalizedOperatingReserve</t>
  </si>
  <si>
    <t>g_StatePrevailingWages</t>
  </si>
  <si>
    <t>g_FederalDavisBaconActWages</t>
  </si>
  <si>
    <t>g_SqFtTotal</t>
  </si>
  <si>
    <t>g_SqFtResidential</t>
  </si>
  <si>
    <t>g_SqFtLowIncome</t>
  </si>
  <si>
    <t>g_SqFtExemptUnits</t>
  </si>
  <si>
    <t>g_SqFtCommon</t>
  </si>
  <si>
    <t>g_SqFtCommunity</t>
  </si>
  <si>
    <t>g_SqFtStructuredParking</t>
  </si>
  <si>
    <t>g_SqFtCommercial</t>
  </si>
  <si>
    <t>g_SqFtCommunityService</t>
  </si>
  <si>
    <t>g_SqFtSite</t>
  </si>
  <si>
    <t>g_UnitsRental</t>
  </si>
  <si>
    <t>g_UnitsTotal</t>
  </si>
  <si>
    <t>g_UnitsTaxCredit</t>
  </si>
  <si>
    <t>g_UnitsNonTaxCredit</t>
  </si>
  <si>
    <t>g_UnitsExempt</t>
  </si>
  <si>
    <t>g_UnitsSubsidized</t>
  </si>
  <si>
    <t>g_UnitsLowIncome</t>
  </si>
  <si>
    <t>g_UnitsSpecialNeeds</t>
  </si>
  <si>
    <t>g_UnitsPsh</t>
  </si>
  <si>
    <t>g_UnitsHomeless</t>
  </si>
  <si>
    <t>g_UnitsHomeOwnership</t>
  </si>
  <si>
    <t>g_UnitsAgeRestricted</t>
  </si>
  <si>
    <t>g_AmiAvgLowIncomeUnits</t>
  </si>
  <si>
    <t>g_UnitsDemolished</t>
  </si>
  <si>
    <t>g_UnitsRetained</t>
  </si>
  <si>
    <t>g_Units0</t>
  </si>
  <si>
    <t>g_Units1</t>
  </si>
  <si>
    <t>g_Units2</t>
  </si>
  <si>
    <t>g_Units3</t>
  </si>
  <si>
    <t>g_Units4</t>
  </si>
  <si>
    <t>g_BuildingsResidential</t>
  </si>
  <si>
    <t>g_BuildingsNonResidential</t>
  </si>
  <si>
    <t>g_ParkingCount</t>
  </si>
  <si>
    <t>g_BedroomsTotal</t>
  </si>
  <si>
    <t>g_BedroomsSpecialNeeds</t>
  </si>
  <si>
    <t>g_LaundryWashersCount</t>
  </si>
  <si>
    <t>g_LaundryDryersCount</t>
  </si>
  <si>
    <t>g_ResidentialIncomeMonthly</t>
  </si>
  <si>
    <t>g_ContractRentIncomeMonthly</t>
  </si>
  <si>
    <t>g_GrossPotentialIncome</t>
  </si>
  <si>
    <t>g_TotalAnnualIncome</t>
  </si>
  <si>
    <t>g_TotalAnnualExpenses</t>
  </si>
  <si>
    <t>g_AnnExpensesForTcacMin</t>
  </si>
  <si>
    <t>g_AnnualReplacementReserves</t>
  </si>
  <si>
    <t>g_AnnRepResPerUnit</t>
  </si>
  <si>
    <t>g_NetOperatingIncome</t>
  </si>
  <si>
    <t>County Data</t>
  </si>
  <si>
    <t>tcd_RentLimits</t>
  </si>
  <si>
    <t>Year rent limits were published</t>
  </si>
  <si>
    <t>tcd_BasisLimits9</t>
  </si>
  <si>
    <t>Year basis limits were published</t>
  </si>
  <si>
    <t>tcd_BasisLimits4</t>
  </si>
  <si>
    <t>tcd_MinAnExp</t>
  </si>
  <si>
    <t>Year minimum operating expenses were published</t>
  </si>
  <si>
    <t>tcd_Version</t>
  </si>
  <si>
    <t>The version number for this file</t>
  </si>
  <si>
    <t>Holding Costs</t>
  </si>
  <si>
    <t>Appraisal</t>
  </si>
  <si>
    <t>County</t>
  </si>
  <si>
    <t>Yes</t>
  </si>
  <si>
    <t>NA</t>
  </si>
  <si>
    <t>g_City</t>
  </si>
  <si>
    <t>City</t>
  </si>
  <si>
    <t>g_ZipCode</t>
  </si>
  <si>
    <t>Zip Code</t>
  </si>
  <si>
    <t>g_TaxCredits</t>
  </si>
  <si>
    <t>Type of tax credits</t>
  </si>
  <si>
    <t>Demolition of existing residential units</t>
  </si>
  <si>
    <t>Relocation of existing residential tenants</t>
  </si>
  <si>
    <t>Rehab of existing residential buildings</t>
  </si>
  <si>
    <t>g_IsHybrid</t>
  </si>
  <si>
    <t>Multiple simultaneous phase with differing credit types</t>
  </si>
  <si>
    <t>g_Historical</t>
  </si>
  <si>
    <t>Includes an historical building</t>
  </si>
  <si>
    <t>g_TcacApplicant</t>
  </si>
  <si>
    <t>g_BuildingStories</t>
  </si>
  <si>
    <t>Number of stories in buildings</t>
  </si>
  <si>
    <t>ü</t>
  </si>
  <si>
    <t>û</t>
  </si>
  <si>
    <t>IsTrue</t>
  </si>
  <si>
    <t>IsFalse</t>
  </si>
  <si>
    <t>YesNoNa</t>
  </si>
  <si>
    <t>Don't delete or insert columns or rows</t>
  </si>
  <si>
    <t>g_TotalDebtService</t>
  </si>
  <si>
    <t>g_IncludesElevators</t>
  </si>
  <si>
    <t>g_Lowest15YearCashFlow</t>
  </si>
  <si>
    <t>Minimum of first 15 years of cash flow after debt service</t>
  </si>
  <si>
    <t>Type of agreement:</t>
  </si>
  <si>
    <t>Appraised value:</t>
  </si>
  <si>
    <t>Cost exceeds appraised value:</t>
  </si>
  <si>
    <t>Cost/Value in development budget:</t>
  </si>
  <si>
    <t>Row Starts</t>
  </si>
  <si>
    <t>Column</t>
  </si>
  <si>
    <t>ListAgreementTypes</t>
  </si>
  <si>
    <t>Grant Deed</t>
  </si>
  <si>
    <t>Purchase and Sales Agreement</t>
  </si>
  <si>
    <t>Lease Option</t>
  </si>
  <si>
    <t>Disposition and Development Agreement</t>
  </si>
  <si>
    <t>Donation Agreement</t>
  </si>
  <si>
    <t>Purchase Option Agreement</t>
  </si>
  <si>
    <t>Lease Agreement</t>
  </si>
  <si>
    <t>ListAppraisalRequired</t>
  </si>
  <si>
    <t>ListDocumentTypes</t>
  </si>
  <si>
    <t>Amends</t>
  </si>
  <si>
    <t>Expounds</t>
  </si>
  <si>
    <t>Assigns</t>
  </si>
  <si>
    <t>Authorizes</t>
  </si>
  <si>
    <t>Extends</t>
  </si>
  <si>
    <t>Restates</t>
  </si>
  <si>
    <t>Clarifies</t>
  </si>
  <si>
    <t>Supports</t>
  </si>
  <si>
    <t>Site Control</t>
  </si>
  <si>
    <t>Title Information</t>
  </si>
  <si>
    <t>Project Name:</t>
  </si>
  <si>
    <t>Is the entity with site control the TCAC applicant?</t>
  </si>
  <si>
    <t>Budget reflects cost or valuation?</t>
  </si>
  <si>
    <t>Months of holding costs incurred:</t>
  </si>
  <si>
    <t>Holding cost in development budget:</t>
  </si>
  <si>
    <t>ListCostDocTypes</t>
  </si>
  <si>
    <t>Site Control Document</t>
  </si>
  <si>
    <t>Settlement Statement</t>
  </si>
  <si>
    <t>Sum of Uses[Use] individually rounded down, excluding headings</t>
  </si>
  <si>
    <t>Sum of Uses[EligibleBasis] individually rounded down, excluding headings</t>
  </si>
  <si>
    <t>Sum of Uses[Acquisition Basis] individually rounded down, excluding headings</t>
  </si>
  <si>
    <t>Sum of Uses[Commercial Portion] individually rounded down, excluding headings</t>
  </si>
  <si>
    <t>Sum of Uses[CSF Portion] individually rounded down, excluding headings</t>
  </si>
  <si>
    <t>Site size in acres * 43560</t>
  </si>
  <si>
    <t>Quantity of residential buildings in the project</t>
  </si>
  <si>
    <t>Quantity of non-residential buildings in the project</t>
  </si>
  <si>
    <t>Total debt service in Year 1</t>
  </si>
  <si>
    <t>Tax Credits</t>
  </si>
  <si>
    <t>t_FederalCreditsAnnual</t>
  </si>
  <si>
    <t>Maximum allowed Federal tax credits</t>
  </si>
  <si>
    <t>t_StateCreditsTotal</t>
  </si>
  <si>
    <t>Maximum allowed State tax credits</t>
  </si>
  <si>
    <t>t_DeveloperFeeLimit</t>
  </si>
  <si>
    <t>Overall limit on developer fee</t>
  </si>
  <si>
    <t>t_MinDevFeeDeferral</t>
  </si>
  <si>
    <t>Minimum required deferral/contribution of developer fee</t>
  </si>
  <si>
    <t>t_DeveloperFeeLimitCapitalized</t>
  </si>
  <si>
    <t>Maximum allowable developer fee payments from sources</t>
  </si>
  <si>
    <t>Threshold Basis Limits</t>
  </si>
  <si>
    <t>t_ThresholdBasisLimit</t>
  </si>
  <si>
    <t>t_UnAdjustedThresholdBasisLimit</t>
  </si>
  <si>
    <t>t_TblDeeperTargetingBoosts</t>
  </si>
  <si>
    <t>Compliance</t>
  </si>
  <si>
    <t>t_HighCostPercentage</t>
  </si>
  <si>
    <t>t_ApplicableFraction</t>
  </si>
  <si>
    <t>t_TaxCreditUnits</t>
  </si>
  <si>
    <t>t_MinOperatingExpenses</t>
  </si>
  <si>
    <t>Application Characteristics</t>
  </si>
  <si>
    <t>t_SubmittalType</t>
  </si>
  <si>
    <t>t_IsBipocJv</t>
  </si>
  <si>
    <t>t_Is4percent</t>
  </si>
  <si>
    <t>t_Is9percent</t>
  </si>
  <si>
    <t>t_IsResyndication</t>
  </si>
  <si>
    <t>t_Is9snBothBoost</t>
  </si>
  <si>
    <t>t_IsLowValueRehab</t>
  </si>
  <si>
    <t>t_IsFarmworker</t>
  </si>
  <si>
    <t>t_Isg1B</t>
  </si>
  <si>
    <t>t_Isg1A</t>
  </si>
  <si>
    <t>t_IsAcqAndRehab</t>
  </si>
  <si>
    <t>t_IsBoosted</t>
  </si>
  <si>
    <t>t_IsBoostedPartial</t>
  </si>
  <si>
    <t>t_StateCreditType</t>
  </si>
  <si>
    <t>t_FederalCreditElection</t>
  </si>
  <si>
    <t>t_HousingType</t>
  </si>
  <si>
    <t>t_RequiresSecondaryHousingType</t>
  </si>
  <si>
    <t>t_SecondaryHousingType</t>
  </si>
  <si>
    <t>CountyRow</t>
  </si>
  <si>
    <t>t_LowIncomeUnits</t>
  </si>
  <si>
    <t>See page</t>
  </si>
  <si>
    <t>Cost exceeds valuation:</t>
  </si>
  <si>
    <t>10325(f)(2)</t>
  </si>
  <si>
    <t>All applications must include the cost or value of land and improvements in the development budget.</t>
  </si>
  <si>
    <t>10325(c)(6)</t>
  </si>
  <si>
    <t>Many applications require an appraisal to substantiate the value of land and or building improvements.</t>
  </si>
  <si>
    <t>10322(h)(9)</t>
  </si>
  <si>
    <t>Provide a detailed description of how the applicable parcels are controlled by the applicant. If there are important nuances to understanding the arrangement please explain and communicate where pertinent information can be found. Including page numbers is often helpful.</t>
  </si>
  <si>
    <t>t_IsNewConstruction</t>
  </si>
  <si>
    <t>t_IsAdaptiveReuse</t>
  </si>
  <si>
    <t>t_IsRehabOnly</t>
  </si>
  <si>
    <t>N/A</t>
  </si>
  <si>
    <t>LowIncomeUnits</t>
  </si>
  <si>
    <t>TotalUnits</t>
  </si>
  <si>
    <t>Total:</t>
  </si>
  <si>
    <t>Entity granting site control (aka Seller):</t>
  </si>
  <si>
    <t>Entity granted site control (aka Buyer):</t>
  </si>
  <si>
    <t>Date:</t>
  </si>
  <si>
    <t>Included parcels:</t>
  </si>
  <si>
    <t>See amendment:</t>
  </si>
  <si>
    <t>See page:</t>
  </si>
  <si>
    <t>Total Acquisition Cost or Value</t>
  </si>
  <si>
    <t>Cost/Value on other Site Control Tabs</t>
  </si>
  <si>
    <t>Cost/Value on this Site Control Tab</t>
  </si>
  <si>
    <t>Cost/Value yet to be accounted for</t>
  </si>
  <si>
    <t>SiteControlTotalCost</t>
  </si>
  <si>
    <t>Holding Costs on this Site Control Tab</t>
  </si>
  <si>
    <t>Holding Costs on other Site Control Tabs</t>
  </si>
  <si>
    <t>Holding Costs yet to be accounted for</t>
  </si>
  <si>
    <t>M</t>
  </si>
  <si>
    <t>HoldingTotalCost</t>
  </si>
  <si>
    <t>Total Cost/Value accounted for</t>
  </si>
  <si>
    <t>Total Holding Costs accounted for</t>
  </si>
  <si>
    <t>Attachment 21 - General Partner Experience</t>
  </si>
  <si>
    <t>Applying through Nonprofit or Special Needs set-aside and requesting points specifically for special needs housing type projects (where at least 45% of units serve special needs households).</t>
  </si>
  <si>
    <t>Special Needs housing type:</t>
  </si>
  <si>
    <t>Low Income Units</t>
  </si>
  <si>
    <t>Special Needs Units</t>
  </si>
  <si>
    <t>Special Needs Project</t>
  </si>
  <si>
    <t>Necessary identification information provided</t>
  </si>
  <si>
    <t>Has more than 10 affordable units</t>
  </si>
  <si>
    <t>3+years</t>
  </si>
  <si>
    <t>5+years</t>
  </si>
  <si>
    <t>3-4 projects in service more than 3 years, of which 1 shall be in service more than 5 years and 2 shall be California Low Income Housing Tax Credit projects 5 points</t>
  </si>
  <si>
    <t>5 or more projects in service more than 3 years, of which 1 shall be in service more than 5 years and 2 shall be California Low Income Housing Tax Credit projects 7 points</t>
  </si>
  <si>
    <t>3 Special Needs projects in service more than 3 years and one California Low Income Housing Tax Credit project which may or may not be one of the 3 special needs projects 5 points</t>
  </si>
  <si>
    <t>4 or more Special Needs projects in service more than 3 years and one California Low Income Housing Tax Credit project which may or may not be one of the 4 special needs projects 7 points</t>
  </si>
  <si>
    <t>Application deadline:</t>
  </si>
  <si>
    <t>3+years &amp; SN</t>
  </si>
  <si>
    <t>Date Placed in Service</t>
  </si>
  <si>
    <t>Date GP Participation Began</t>
  </si>
  <si>
    <t>Date GP Participation Ended</t>
  </si>
  <si>
    <t>Full Years of GP Participation</t>
  </si>
  <si>
    <t>Points earned:</t>
  </si>
  <si>
    <t>General Partner Entity:</t>
  </si>
  <si>
    <t>Signatory Name:</t>
  </si>
  <si>
    <t>Signatory Title:</t>
  </si>
  <si>
    <t>Tribal Application:</t>
  </si>
  <si>
    <t>Developer Signature:</t>
  </si>
  <si>
    <t>Developer Entity:</t>
  </si>
  <si>
    <t>Tribal Applicant:</t>
  </si>
  <si>
    <t>Applicant Signature:</t>
  </si>
  <si>
    <t>GP Signature:</t>
  </si>
  <si>
    <t>Hide bona-fide management company requirement</t>
  </si>
  <si>
    <t>t_MaximumElectionAMI</t>
  </si>
  <si>
    <t>t_AppStage</t>
  </si>
  <si>
    <t>t_FederalCreditFactor</t>
  </si>
  <si>
    <t>t_StateCreditFactor</t>
  </si>
  <si>
    <t>Project Name
and Address</t>
  </si>
  <si>
    <t>info warning</t>
  </si>
  <si>
    <t>units warning</t>
  </si>
  <si>
    <t>participation warning</t>
  </si>
  <si>
    <t>below 3 warning</t>
  </si>
  <si>
    <t>Participation didn't end 10 years ago</t>
  </si>
  <si>
    <t>10325(c)(1)(A)</t>
  </si>
  <si>
    <t xml:space="preserve"> is missing its Project Identification Number.</t>
  </si>
  <si>
    <t xml:space="preserve"> does not have more than 10 affordable units.</t>
  </si>
  <si>
    <t xml:space="preserve"> had participation end too long ago.</t>
  </si>
  <si>
    <t xml:space="preserve"> has less than 3 full years of participation.</t>
  </si>
  <si>
    <t>Project ID. Number</t>
  </si>
  <si>
    <t>Attachment 22 - Management Company Experience</t>
  </si>
  <si>
    <t>Management Company Name:</t>
  </si>
  <si>
    <t>10325(c)(1)(B)</t>
  </si>
  <si>
    <t>Date Management Began</t>
  </si>
  <si>
    <t>Date Management Ended</t>
  </si>
  <si>
    <t>Full Years of Management</t>
  </si>
  <si>
    <t>4 or more Special Needs projects managed over 3 years and one California Low Income Housing Tax Credit project which may or may not be one of the special needs projects 3 points</t>
  </si>
  <si>
    <t>2-3 Special Needs projects managed over 3 years and one California Low Income Housing Tax Credit project which may or may not be one of the special needs projects 2 points</t>
  </si>
  <si>
    <t>11 or more projects managed over 3 years, of which 2 shall be California Low Income Housing Tax Credit projects 3 points</t>
  </si>
  <si>
    <t>6-10 projects managed over 3 years, of which 2 shall be California Low Income Housing Tax Credit projects 2 points</t>
  </si>
  <si>
    <t xml:space="preserve"> had management end too long ago.</t>
  </si>
  <si>
    <t xml:space="preserve"> has less than 3 full years of management.</t>
  </si>
  <si>
    <t>Projects must have more than affordable 10 units and be subject to a recorded regulatory agreement.</t>
  </si>
  <si>
    <t>Management Principal Name:</t>
  </si>
  <si>
    <t>Management Principal Title:</t>
  </si>
  <si>
    <t>Principal Signature:</t>
  </si>
  <si>
    <t>total number of units excluding managers units</t>
  </si>
  <si>
    <t>total of all units - low income, manager, and market-rate</t>
  </si>
  <si>
    <t>UnitsResidential minus UnitsTaxCredit ( market rate)</t>
  </si>
  <si>
    <t>Sum of Exempt Units (manager units)</t>
  </si>
  <si>
    <t>Count all low-income studio units</t>
  </si>
  <si>
    <t>Count all low-income 1-BR units</t>
  </si>
  <si>
    <t>Count all low-income 2-BR units</t>
  </si>
  <si>
    <t>Count all low-income 3-BR units</t>
  </si>
  <si>
    <t>t_TotalDeveloperFee</t>
  </si>
  <si>
    <t>Total sum of all Developer fee</t>
  </si>
  <si>
    <t>Instructions</t>
  </si>
  <si>
    <t>1)</t>
  </si>
  <si>
    <t>2)</t>
  </si>
  <si>
    <t>3)</t>
  </si>
  <si>
    <t>4)</t>
  </si>
  <si>
    <t>5)</t>
  </si>
  <si>
    <t>6)</t>
  </si>
  <si>
    <t>7)</t>
  </si>
  <si>
    <t>ListCreditType</t>
  </si>
  <si>
    <t>Provider</t>
  </si>
  <si>
    <t>Company Name</t>
  </si>
  <si>
    <t>Title</t>
  </si>
  <si>
    <t>Email</t>
  </si>
  <si>
    <t>Phone</t>
  </si>
  <si>
    <t>ListReferences</t>
  </si>
  <si>
    <t>ProviderContacts</t>
  </si>
  <si>
    <t>Contact</t>
  </si>
  <si>
    <t>R-Provider</t>
  </si>
  <si>
    <t>R-Reference</t>
  </si>
  <si>
    <t>ListProviders</t>
  </si>
  <si>
    <t>g_Units5</t>
  </si>
  <si>
    <t>Count all low-income 4-BR units</t>
  </si>
  <si>
    <t>Count all low-income 5-BR units</t>
  </si>
  <si>
    <r>
      <t xml:space="preserve">Is this a title report or preliminary title report, </t>
    </r>
    <r>
      <rPr>
        <b/>
        <sz val="10"/>
        <color theme="1"/>
        <rFont val="Arial"/>
        <family val="2"/>
      </rPr>
      <t xml:space="preserve">not </t>
    </r>
    <r>
      <rPr>
        <sz val="10"/>
        <color theme="1"/>
        <rFont val="Arial"/>
        <family val="2"/>
      </rPr>
      <t>title insurance or commitment to insure?</t>
    </r>
  </si>
  <si>
    <t>Is this a title status report or an attorney’s opinion regarding chain of title and current title status?</t>
  </si>
  <si>
    <r>
      <t>Note:</t>
    </r>
    <r>
      <rPr>
        <sz val="10"/>
        <color theme="1"/>
        <rFont val="Arial"/>
        <family val="2"/>
      </rPr>
      <t xml:space="preserve"> document may only be re-submitted once</t>
    </r>
  </si>
  <si>
    <t>Number of Units</t>
  </si>
  <si>
    <t>Average Sq Ft</t>
  </si>
  <si>
    <t>Net Rent</t>
  </si>
  <si>
    <t>Monthly Utility</t>
  </si>
  <si>
    <t>Bedroom Type</t>
  </si>
  <si>
    <t>Count SpN Units</t>
  </si>
  <si>
    <t>Average Affordability by AMI Actual Rents - SpN</t>
  </si>
  <si>
    <t>Average Affordability by AMI Actual Rents - Non-SpN SRO</t>
  </si>
  <si>
    <t>Unit % of Total</t>
  </si>
  <si>
    <t>Pro Rata Target %</t>
  </si>
  <si>
    <t>g_SpNe0</t>
  </si>
  <si>
    <t>g_SpNe5</t>
  </si>
  <si>
    <t>g_SpNe1</t>
  </si>
  <si>
    <t>g_SpNe2</t>
  </si>
  <si>
    <t>g_SpNe3</t>
  </si>
  <si>
    <t>g_SpNe4</t>
  </si>
  <si>
    <t>Count of Special Needs studio units</t>
  </si>
  <si>
    <t>Count of Special Needs 1-BR units</t>
  </si>
  <si>
    <t>Count of Special Needs 2-BR units</t>
  </si>
  <si>
    <t>Count of Special Needs 3-BR units</t>
  </si>
  <si>
    <t>Count of Special Needs 4-BR units</t>
  </si>
  <si>
    <t>Count of Special Needs 5-BR units</t>
  </si>
  <si>
    <t>g_LandCost</t>
  </si>
  <si>
    <t>g_HoldingCost</t>
  </si>
  <si>
    <t>g_ImprovementsValue</t>
  </si>
  <si>
    <t>Land Cost from Sources and Uses Budget</t>
  </si>
  <si>
    <t>Holding Cost from Sources and Uses Budget</t>
  </si>
  <si>
    <t>Existing Improvements Value from Sources and Uses Budget</t>
  </si>
  <si>
    <t>t_SpecialNeedsPercentage</t>
  </si>
  <si>
    <t>g_TotalServicesBudget</t>
  </si>
  <si>
    <t>Year 1 Services Cost from 15 Year Pro Forma</t>
  </si>
  <si>
    <t>t_ResyndOriginalNumber1</t>
  </si>
  <si>
    <t>t_ResyndOriginalNumber2</t>
  </si>
  <si>
    <t>t_CreditType</t>
  </si>
  <si>
    <t>t_HasServiceCoordinator</t>
  </si>
  <si>
    <t>t_HasCaseManager</t>
  </si>
  <si>
    <t>t_HasOtherServiceSpecialist</t>
  </si>
  <si>
    <t>Market Rate</t>
  </si>
  <si>
    <t>g_MktUnits0</t>
  </si>
  <si>
    <t>g_MktUnits1</t>
  </si>
  <si>
    <t>g_MktUnits2</t>
  </si>
  <si>
    <t>g_MktUnits3</t>
  </si>
  <si>
    <t>g_MktUnits4</t>
  </si>
  <si>
    <t>g_MktUnits5</t>
  </si>
  <si>
    <t>Count of Market Rate studio units</t>
  </si>
  <si>
    <t>Count of Market Rate 1-BR units</t>
  </si>
  <si>
    <t>Count of Market Rate 2-BR units</t>
  </si>
  <si>
    <t>Count of Market Rate 3-BR units</t>
  </si>
  <si>
    <t>Count of Market Rate 4-BR units</t>
  </si>
  <si>
    <t>Count of Market Rate 5-BR units</t>
  </si>
  <si>
    <t>Is this document valid through the application filing date?</t>
  </si>
  <si>
    <t>Points Info</t>
  </si>
  <si>
    <t>t_PointsAddlHousingType</t>
  </si>
  <si>
    <t>g_eAppBedroomsSpN</t>
  </si>
  <si>
    <t>Number of Special Needs bedrooms listed in e-app</t>
  </si>
  <si>
    <t>Please specify the document and page of expiration date.</t>
  </si>
  <si>
    <t>MC (Management Company) Exp tab</t>
  </si>
  <si>
    <t>Has the site control document been amended?</t>
  </si>
  <si>
    <t>If yes, provide all amendments in a single file with a cover sheet and table of contents describing each amendment's purpose.</t>
  </si>
  <si>
    <t>If no, provide a detailed explanation of how the owner has authorized the disposition and documentation of such.</t>
  </si>
  <si>
    <t>If no, provide an assignment/assumption agreement granting the Applicant site control and any relevant documentation.</t>
  </si>
  <si>
    <t>GPs</t>
  </si>
  <si>
    <t>Parent Co</t>
  </si>
  <si>
    <t>ParentOrNA</t>
  </si>
  <si>
    <t>Parent Company:</t>
  </si>
  <si>
    <t>ListManagementCo</t>
  </si>
  <si>
    <t xml:space="preserve">Management Company Name: </t>
  </si>
  <si>
    <t>What document is evidencing land value?</t>
  </si>
  <si>
    <t>SC1Parcels</t>
  </si>
  <si>
    <t>SC2Parcels</t>
  </si>
  <si>
    <t>SC3Parcels</t>
  </si>
  <si>
    <t>SC4Parcels</t>
  </si>
  <si>
    <t>SC5Parcels</t>
  </si>
  <si>
    <t>Document date:</t>
  </si>
  <si>
    <t>Is this the site control title report of an unsuccessful application being submitted in the reapplication cycle immediately following the unsuccessful application?</t>
  </si>
  <si>
    <t>Linking to your E-application</t>
  </si>
  <si>
    <t>GP (General Partner) Exp tab</t>
  </si>
  <si>
    <t>Entity on title report:</t>
  </si>
  <si>
    <t>Is the owner on title the party who is granting site control per the document?</t>
  </si>
  <si>
    <t>Document Date:</t>
  </si>
  <si>
    <t>Attachment 5 - Legal Status Questionnaire</t>
  </si>
  <si>
    <t>General Partner Name:</t>
  </si>
  <si>
    <t>APPLICANT’S DISCLOSURE</t>
  </si>
  <si>
    <t>Financial Viability</t>
  </si>
  <si>
    <t>1.</t>
  </si>
  <si>
    <t>Disclose material information relating to any legal or regulatory proceeding or investigation in which the applicant/borrower/developer/project sponsor is or has been a party and which might have a material impact on the financial viability of the project or the applicant/ borrower/developer/project sponsor. Such disclosures should include any parent, subsidiary, or affiliate of the applicant/borrower/developer/project sponsor that is involved in the management, operation, or development of the project.</t>
  </si>
  <si>
    <t>2.</t>
  </si>
  <si>
    <t>Fraud, Corruption, or Serious Harm</t>
  </si>
  <si>
    <t>Disclose any civil, criminal, or regulatory action in which the applicant/borrower/developer/project sponsor, or any current board members (not including volunteer board members of non-profit entities), partners, limited liability corporation members, senior officers, or senior management personnel has been named a defendant in such action in the past ten years involving fraud or corruption, matters related to employment conditions (including, but not limited to wage claims, discrimination, or harassment), or matters involving health and safety where there are allegations of serious harm to employees, the public or the environment.</t>
  </si>
  <si>
    <t>Disclosures should include civil or criminal cases filed in state or federal court; civil or criminal investigations by local, state, or federal law enforcement authorities; and enforcement proceedings or investigations by local, state or federal regulatory agencies. The information provided must include relevant dates, the nature of the allegation(s), charges, complaint or filing, and the outcome.
I/We attest that we have provided full disclosure as indicated in response to the items #1 and #2 above.</t>
  </si>
  <si>
    <t>Nothing to Disclose</t>
  </si>
  <si>
    <t>Disclosure provided in tab 5</t>
  </si>
  <si>
    <t>LSQoptions</t>
  </si>
  <si>
    <t xml:space="preserve"> Signature:</t>
  </si>
  <si>
    <t>Type</t>
  </si>
  <si>
    <t>General Partner</t>
  </si>
  <si>
    <t>Developer</t>
  </si>
  <si>
    <t>Applicant</t>
  </si>
  <si>
    <r>
      <t xml:space="preserve">Select only </t>
    </r>
    <r>
      <rPr>
        <b/>
        <u/>
        <sz val="12"/>
        <color theme="1"/>
        <rFont val="Arial"/>
        <family val="2"/>
      </rPr>
      <t>one</t>
    </r>
    <r>
      <rPr>
        <b/>
        <sz val="12"/>
        <color theme="1"/>
        <rFont val="Arial"/>
        <family val="2"/>
      </rPr>
      <t>:</t>
    </r>
  </si>
  <si>
    <t>Applicant Name:</t>
  </si>
  <si>
    <t>Developer Name:</t>
  </si>
  <si>
    <t>LSQ (Legal Status Questionnaire) tab</t>
  </si>
  <si>
    <t>If you selected "Disclosure provided in tab 5" for any member of the team, please provide the disclosure in tab 5 and include a cover page or header indicating  the company or individual it is for.</t>
  </si>
  <si>
    <t>Attachment 14 - 
Verification of Zoning and Land Use Entitlement Approvals</t>
  </si>
  <si>
    <t>Agency Name:</t>
  </si>
  <si>
    <t>Address:</t>
  </si>
  <si>
    <t>City:</t>
  </si>
  <si>
    <t>Contact Name:</t>
  </si>
  <si>
    <t>Title:</t>
  </si>
  <si>
    <t>Email:</t>
  </si>
  <si>
    <t>Project Address/Site:</t>
  </si>
  <si>
    <t>Proposed Number of Units:</t>
  </si>
  <si>
    <t>Census Tract Number(s):</t>
  </si>
  <si>
    <t>Assessor Parcel Number(s):</t>
  </si>
  <si>
    <t>.</t>
  </si>
  <si>
    <t>If yes, please list:</t>
  </si>
  <si>
    <t>Completed by:</t>
  </si>
  <si>
    <t>(signature)</t>
  </si>
  <si>
    <t>Attachment 16 - Terms of Syndication Agreement</t>
  </si>
  <si>
    <t xml:space="preserve">is interested in purchasing an interest in </t>
  </si>
  <si>
    <t>Estimated net syndication proceeds may be calculated as follows:</t>
  </si>
  <si>
    <t>Tax Credit Allocated (100%)</t>
  </si>
  <si>
    <t>Gross Equity Proceeds (100%)</t>
  </si>
  <si>
    <t>Expenses</t>
  </si>
  <si>
    <t>Investor fees</t>
  </si>
  <si>
    <t xml:space="preserve">Organizational and offering </t>
  </si>
  <si>
    <t>Acquisition</t>
  </si>
  <si>
    <t>Reserves or working capital</t>
  </si>
  <si>
    <t>Total Investor Expenses</t>
  </si>
  <si>
    <t>Partnership expenses</t>
  </si>
  <si>
    <t xml:space="preserve">Legal </t>
  </si>
  <si>
    <t xml:space="preserve">Accounting </t>
  </si>
  <si>
    <t>Total Partnership Expenses</t>
  </si>
  <si>
    <t>Federal LIHTC</t>
  </si>
  <si>
    <t>State LIHTC</t>
  </si>
  <si>
    <t>Solar or Historical Tax Credit</t>
  </si>
  <si>
    <t>Total Expenses</t>
  </si>
  <si>
    <t>Net Equity Proceeds</t>
  </si>
  <si>
    <t>Total Expenses/Gross Proceeds</t>
  </si>
  <si>
    <t>Net Proceeds Tax Credit Factor (100%)</t>
  </si>
  <si>
    <t>The estimated pay-in schedule is as follows:</t>
  </si>
  <si>
    <t>Limited Partner admission</t>
  </si>
  <si>
    <t>Permanent Loan conversion</t>
  </si>
  <si>
    <t>Receipt of IRS Form 8609</t>
  </si>
  <si>
    <t>If there are any questions regarding these estimates please contact the undersigned.</t>
  </si>
  <si>
    <t>Authorized Signatory:</t>
  </si>
  <si>
    <t>Title of Signatory:</t>
  </si>
  <si>
    <t xml:space="preserve">Itemize all local impact fees to be paid. The total must correspond with the total local impact fees line item shown in the development budget of the application.
</t>
  </si>
  <si>
    <t xml:space="preserve">NOTE: Permit processing fees, building permit fees, and plan check fees are NOT considered local development impact fees.
</t>
  </si>
  <si>
    <t>Type of Fees to be Paid</t>
  </si>
  <si>
    <t>Amount of Fee</t>
  </si>
  <si>
    <t>Community Development Fees</t>
  </si>
  <si>
    <t>Drainage Facilities</t>
  </si>
  <si>
    <t>Facilities Assessment</t>
  </si>
  <si>
    <t>Fire Facilities</t>
  </si>
  <si>
    <t>General Facilities</t>
  </si>
  <si>
    <t>Governmental/Environmental</t>
  </si>
  <si>
    <t>Law Enforcement Facilities</t>
  </si>
  <si>
    <t>Library Facilities</t>
  </si>
  <si>
    <t>Parks &amp; Recreation</t>
  </si>
  <si>
    <t>Public Facilities</t>
  </si>
  <si>
    <t>Schools</t>
  </si>
  <si>
    <t>Streets &amp; Signals</t>
  </si>
  <si>
    <t>Traffic Fees</t>
  </si>
  <si>
    <t>Waste Water Collection</t>
  </si>
  <si>
    <t>Waste Water Treatment</t>
  </si>
  <si>
    <t xml:space="preserve">Water Facilities </t>
  </si>
  <si>
    <t>Other:</t>
  </si>
  <si>
    <t>Total Local Development Impact Fees</t>
  </si>
  <si>
    <t>Agency/Jurisdiction Name:</t>
  </si>
  <si>
    <t>Phone:</t>
  </si>
  <si>
    <t>Signature:</t>
  </si>
  <si>
    <t>Attachment 18A - Local Development Impact Fees</t>
  </si>
  <si>
    <t>Name of Signatory:</t>
  </si>
  <si>
    <t>CHECK THE RELEVANT/APPROPRIATE BOXES TO THE PROJECT AND SIGN AS INDICATED:</t>
  </si>
  <si>
    <t>Provide parking beneath residential units (but not “tuck under” parking) or through construction of an on-site parking structure of two or more levels.</t>
  </si>
  <si>
    <t>Day care center is part of the project.</t>
  </si>
  <si>
    <r>
      <t xml:space="preserve">The lesser of the associated costs or up to a 15% basis adjustment for projects requiring seismic upgrading of existing structures, and/ or projects requiring toxic or other environmental mitigation.
</t>
    </r>
    <r>
      <rPr>
        <b/>
        <i/>
        <sz val="12"/>
        <color theme="1"/>
        <rFont val="Arial"/>
        <family val="2"/>
      </rPr>
      <t>(Must attach additional project architect or seismic engineer verification of estimated cost.)</t>
    </r>
  </si>
  <si>
    <t>At least 95% of upper floor units are serviced by elevator(s).</t>
  </si>
  <si>
    <t>At least 95% of the building(s) is constructed as Type I as defined in the California Building Code.</t>
  </si>
  <si>
    <t>At least 95% of the building(s) is constructed as either a Type III as defined in the California Building Code, or a Type III/Type I combination.</t>
  </si>
  <si>
    <t>Project shall have onsite renewable generation estimated to produce 75% or more of annual common area electricity use. If the combined available roof area of the project structures including carports is insufficient for provision of 75%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t>
  </si>
  <si>
    <t xml:space="preserve">Irrigate only with reclaimed water, greywater, or rainwater (excepting water used for Community Gardens) or irrigate with reclaimed water, greywater, or rainwater in an amount that annually equals or exceeds 20,000 gallons or 300 gallons per unit, whichever is less.
</t>
  </si>
  <si>
    <t xml:space="preserve">Community Gardens of at least 60 square feet per unit. Permanent site improvements that provide a viable growing space within the project including solar access, fencing, watering systems, secure storage space for tools, and pedestrian access.
</t>
  </si>
  <si>
    <t>Install bamboo, stained concrete, cork, salvaged or FSC-Certified wood, natural linoleum, natural rubber, or ceramic tile in all kitchens, living rooms, and bathrooms (where no VOC adhesives or backing is also used).</t>
  </si>
  <si>
    <t>Install bamboo, stained concrete, cork, salvaged or FSC-Certified wood, natural linoleum, natural rubber, or ceramic tile in all common areas (where no VOC adhesives or backing is also used).</t>
  </si>
  <si>
    <t>For new construction projects, meet all requirements of the U.S. Environmental Protection Agency indoor Air Plus Program.</t>
  </si>
  <si>
    <t>ARCHITECT CERTIFICATION</t>
  </si>
  <si>
    <t>I/We, as the architectural firm contractually responsible for the design and supervision (if applicable) of the above referenced project, certify as defined by Business and Professions Code Section 5536.26, under penalty of perjury, that each of the individual items identified in the threshold basis limit section of this application will be incorporated into the design of the project to which this application applies.</t>
  </si>
  <si>
    <t>Architect Firm Name:</t>
  </si>
  <si>
    <t>Architect Name:</t>
  </si>
  <si>
    <t>Architect Title:</t>
  </si>
  <si>
    <t>Architect Signature:</t>
  </si>
  <si>
    <t>State and License # :</t>
  </si>
  <si>
    <t>I/We, as the architectural firm contractually responsible for the design and supervision (if applicable) of the above referenced project, certify as defined by Business and Professions Code Section 5536.26, under penalty of perjury, that each of the individual items identified in the miscellaneous Federal and State Policies section of this application will be incorporated into the design of the project to which this application applies.</t>
  </si>
  <si>
    <t xml:space="preserve">Project design incorporates California Building Code Chapter 11(B) and the principles of Universal Design in at least half of the project's Low-Income Units by including: </t>
  </si>
  <si>
    <t xml:space="preserve">Accessible routes of travel to the dwelling units with accessible 34” minimum clear-opening-width entry, and 34” clear width for all doors on an accessible path.
</t>
  </si>
  <si>
    <t>•</t>
  </si>
  <si>
    <t>Interior doors with lever hardware and 42” minimum width hallways</t>
  </si>
  <si>
    <t xml:space="preserve">Fully accessible bathrooms complying with California Building Code (CBC) Chapter 11(A) and 11(B). In addition 30” x 48” clearance parallel to and centered on the bathroom vanity.
</t>
  </si>
  <si>
    <t xml:space="preserve">Accessible kitchens with 30” x 48” clearance parallel to and centered on front of all major appliances and fixtures (refrigerator, oven, dishwasher and sink).
</t>
  </si>
  <si>
    <t xml:space="preserve">Accessible master bedroom size shall be at least 120 square feet (excluding the closet), shall accommodate a queen size bed, shall provide 36” in clearance around three sides of the bed, and shall provide required accessible clearances, free of all furnishings, at bedroom and closet doors. The master bedroom closet shall be on an accessible path.
</t>
  </si>
  <si>
    <t>Wiring for audio and visual doorbells required by UFAS shall be installed.</t>
  </si>
  <si>
    <t>Closets, balconies, shall be located on an accessible route.</t>
  </si>
  <si>
    <t>These units shall, to the maximum extent feasible and subject to reasonable health and safety requirements, be distributed throughout the project consistent with 24 CFR Section 8.26.</t>
  </si>
  <si>
    <t>Applicant must commit to obtaining confirmation from a Certified Accessibility Specialist that the above requirements have been met.</t>
  </si>
  <si>
    <t>Attachment 27 - Enhanced Accessibility and Visitability Architect Certification</t>
  </si>
  <si>
    <t>Attachment 28 - Farmworker State Credit Eligibility Certification</t>
  </si>
  <si>
    <t>10302(p), 10310(b)(2)(D), and 10317</t>
  </si>
  <si>
    <t>APPLICANT CERTIFICATION</t>
  </si>
  <si>
    <t>I/We, who are authorized to legally act on the applicant’s behalf, certify and guarantee, under penalty of perjury, that the proposed development of permanent housing will be housing in which at least 50 percent of the units are available to and occupied by farmworkers and their families (as defined by California Labor Code Section 1140.4(b)).</t>
  </si>
  <si>
    <t>Authorized Signature:</t>
  </si>
  <si>
    <t>Is this project, as proposed, zoned for the intended use or existing legal non-conforming?</t>
  </si>
  <si>
    <t>?</t>
  </si>
  <si>
    <t xml:space="preserve">Are all appeal periods expired by </t>
  </si>
  <si>
    <t>Zoning tab</t>
  </si>
  <si>
    <t>The Zoning tab should be completed by an agent of the City or County in which the project is to be located.</t>
  </si>
  <si>
    <t>Syndication tab</t>
  </si>
  <si>
    <t>The Syndication tab should be signed by an agent of the investor named as an interested party.</t>
  </si>
  <si>
    <t>Enter all expenses, specifying what they are if using the "Other" rows. Total expenses and net equity will be calculated for you.</t>
  </si>
  <si>
    <t>Impact Fees tab</t>
  </si>
  <si>
    <t>To do so, right-click the tab and select "Move or Copy...", highlight "Architect", and check "Create a copy" before selecting "Okay".</t>
  </si>
  <si>
    <t>The Impact Fees tab should be signed by an agent of the assessing entity. If the assessing entity does not complete "Impact Fees" tab, then the applicant must provide a completed copy of this tab along with other evidence from the assessing entity, such as current fee schedules.</t>
  </si>
  <si>
    <t>Attachment 18B - Architect Threshold Basis Limit Certification</t>
  </si>
  <si>
    <t>Architect tab</t>
  </si>
  <si>
    <t>Accessibility tab</t>
  </si>
  <si>
    <t>If requesting points under Reg. § 10325(c)(8)(B), the Accessibility tab should be completed by the project's architect.</t>
  </si>
  <si>
    <t>The Architect tab should be completed by the project's architect. The items checked should match any threshold basis limit increases requested in your e-application.</t>
  </si>
  <si>
    <t>Farmworker tab</t>
  </si>
  <si>
    <t>If a State Farmworker Credit project, the Farmworker tab should be signed by the applicant.</t>
  </si>
  <si>
    <r>
      <t xml:space="preserve">Rehabilitation project buildings shall have an 80% decrease in TDV energy use (or improvement in energy efficiency) post rehabilitation as demonstrated using the appropriate performance module of CEC approved software.
</t>
    </r>
    <r>
      <rPr>
        <b/>
        <i/>
        <sz val="12"/>
        <color theme="1"/>
        <rFont val="Arial"/>
        <family val="2"/>
      </rPr>
      <t>(must submit a Sustainable Building Method Workbook.)</t>
    </r>
  </si>
  <si>
    <t xml:space="preserve">Are you aware of any outstanding approvals required from the Planning Commission, City Council, Board of </t>
  </si>
  <si>
    <t>Select the name for the General Partner requesting points. For Tribal Applicants only, select the Developer entity. Select "TRUE" if requesting points for special needs through Nonprofit or Special Needs set-aside, or select "TRUE" for Tribal Applicants. Make sure to enter the correct application deadline.</t>
  </si>
  <si>
    <t>Select the name for the Management Company name requesting points. Select "TRUE" if requesting points for special needs through Nonprofit or Special Needs set-aside.</t>
  </si>
  <si>
    <t>Once completed, either print physically or to PDF and have the form signed physically or digitally by a Principal of the Management Company named therein.</t>
  </si>
  <si>
    <t>This tab contains a Legal Status Questionnaires for each relevant member of the development team - Applicant, Developer, and up to 3 General Partners as listed in the application.</t>
  </si>
  <si>
    <t>Select either "Nothing to Disclose" or "Disclosure provided in tab 5."</t>
  </si>
  <si>
    <t>Enter the amount of credits requested for allocation and the estimated gross proceeds.</t>
  </si>
  <si>
    <t>You may duplicate this tab if you have multiple assessing entities that are responsible for different impact fees.</t>
  </si>
  <si>
    <t>You must be on the Instructions tab to point this workbook to your e-application.</t>
  </si>
  <si>
    <t xml:space="preserve">If the links were successfully updated, your project name should appear below. </t>
  </si>
  <si>
    <t>8)</t>
  </si>
  <si>
    <t>While working with linked workbooks you may be prompted with one of the following warnings. You will be required to “Enable Content” or “Update” linked cells to keep the workbooks in sync. When you make changes to the e-application you should open, update linked cells, and save all other linked workbooks. It is the applicant’s responsibility to ensure all information provided is consistent.</t>
  </si>
  <si>
    <t>9)</t>
  </si>
  <si>
    <t>If you move or rename the e-application or its folder, you may be notified that linked cells can’t be updated. While on the Instructions tab, you should be able to “Edit Links” and “Change Source” to communicate the correct file path.</t>
  </si>
  <si>
    <t>Cells with grey backgrounds are pulled from (or based on data from) your e-application. Applicants should only provide information in cells with yellow backgrounds. All sheets in this workbook are intended to be completed, printed or PDF'd, and signed physically or digitally to be submitted in PDF form with your application.</t>
  </si>
  <si>
    <t xml:space="preserve">Are all necessary* public or tribal approvals subject to the discretion of local or tribal elected officials necessary to </t>
  </si>
  <si>
    <t xml:space="preserve">begin construction are either finally approved or not applicable as of </t>
  </si>
  <si>
    <t>Disclosure narratives should be saved as a separate file for each entity that has items to disclose.</t>
  </si>
  <si>
    <t>Once completed, either print physically or to PDF and have the form signed physically or digitally by a Principal of the General Partner, or Developer Entity and Tribal Applicant, named therein.</t>
  </si>
  <si>
    <t>Pursuant to Regulation Section 10302(bb), Local development impact fees are defined as: The amount of impact fees, mitigation fees, or capital facilities fees imposed by municipalities, county agencies, or other jurisdictions such as public utility districts, school districts, water agencies, resource conservation districts, etc.</t>
  </si>
  <si>
    <t>*Please note, the following approvals, even if they are discretionary, are not required (by CDLAC and CTCAC) to be obtained at the time of the CDLAC and CTCAC applications: design review, initial environmental study assessments, variances, and development agreements.</t>
  </si>
  <si>
    <t>g_GeographicArea</t>
  </si>
  <si>
    <t>Geographic Region</t>
  </si>
  <si>
    <t>g_TotalResidentialCost</t>
  </si>
  <si>
    <t>Total Residential Project Cost from S&amp;U</t>
  </si>
  <si>
    <t>g_CostRehab</t>
  </si>
  <si>
    <t>Site, Structures, and Prevailing Wage for Rehabilitation from S&amp;U Budget</t>
  </si>
  <si>
    <t>Sum of Rental AMIs under 80% divided by UnitsLowIncome</t>
  </si>
  <si>
    <t>Sum of unit bedrooms counting 1 per studio</t>
  </si>
  <si>
    <t>t_AvgAMITarget</t>
  </si>
  <si>
    <t>Enter Project Name and Address. Enter a project ID number (typically a CTCAC number, but not always). Select "TRUE" if a CTCAC project. Enter the number of Low Income Units. Select "TRUE" if a Special Needs Project. Enter the number of Special Needs Unit if applicable. Enter the Date Placed in Service, Date GP Participation Began, and Date GP Participation Ended if applicable. The sheet will calculate the full number of years managed.</t>
  </si>
  <si>
    <t>Enter Project Name and Address. Enter a project ID number (typically a CTCAC number, but not always). Select "TRUE" if a CTCAC project. Enter the number of Low Income Units. Select "TRUE" if a Special Needs Project. Enter the number of Special Needs Unit if applicable. Enter the Date Placed in Service, Date Management Began, and Date Management Ended, if applicable. The sheet will calculate the full number of years managed.</t>
  </si>
  <si>
    <t>3+years &amp; CTCAC</t>
  </si>
  <si>
    <t>3+years &amp; active &amp; CTCAC</t>
  </si>
  <si>
    <t xml:space="preserve">CTCAC Project </t>
  </si>
  <si>
    <t>TRIBAL APPLICANTS ONLY, may contract with a developer who will not be a general partner and receive points commensurate with the developer's experience pursuant to CTCAC Regulations 10325(c)(1)(A)(i and ii). The developer may include an entity pre-approved by CTCAC that has developed but not owned the requisite number of projects described in 10325(c)(1)(A)(i). The contract shall be in effect at least until the issuance of 8609 tax forms. Tribal applicants contracting with a developer who will not be a general partner shall also contract for asset management for at least the term of the 15-year federal compliance period with an entity that has asset managed at least two Low-Income Housing Tax Credit projects for at least three years.</t>
  </si>
  <si>
    <t>CTCAC Project</t>
  </si>
  <si>
    <t>None of the above fees earned by the investor will be included in the project’s eligible basis.  Consistent with CTCAC Regulation Section 10322(h)(19), the syndicator shall not pay any fees or provide any other financial or other substantive benefit to a partnership developer.</t>
  </si>
  <si>
    <t>General partners with fewer than two active California Low Income Housing Tax Credit projects in service more than three years, and general partners for projects applying through the Nonprofit or Special Needs set-aside with no active California Low Income Tax Credit projects in service more than three years, shall contract with a bona-fide management company currently managing two California Low Income Housing Tax Credit projects in service more than three years and which itself earns a minimum combined total of two points at the time of application.</t>
  </si>
  <si>
    <t>Management Companies managing less than two active California Low-Income Housing Tax Credit projects for more than three years, and management companies for projects requesting points under the special needs categories and managing no active California Low-Income Housing Tax Credit projects for more than three years, shall contract with a bona-fide management company currently managing two California Low Income Housing Tax Credit projects for more than three years and which itself earns a minimum combined total of two points at the time of application. Please provide a separate Attachment 22 form for the bona-fide management company that currently operates tax credit projects in California and which itself earns a minimum combined total of two points at the time of application.</t>
  </si>
  <si>
    <t>Project Name</t>
  </si>
  <si>
    <t>Housing Type</t>
  </si>
  <si>
    <t>Applicant Info</t>
  </si>
  <si>
    <t>General Partner Info</t>
  </si>
  <si>
    <t>Developer Info</t>
  </si>
  <si>
    <t>Management Company Info</t>
  </si>
  <si>
    <t>Site Info (Address, City, County, Census Tract)</t>
  </si>
  <si>
    <t>Required Data to Populate Exhibit B</t>
  </si>
  <si>
    <t>Total Unit Count (not Unit Mix)</t>
  </si>
  <si>
    <t>Supervisors, or other agency for this project that may delay meeting 180/194 day readiness requirements,</t>
  </si>
  <si>
    <t>excluding building permits?</t>
  </si>
  <si>
    <t>Note: When the appeal period, if any, is concluded, the applicant must submit proof within 7 days to TCACdocs@treasurer.ca.gov that either no appeals were filed, or that any appeals filed during that time period were resolved within that 30-day period and the project is ready to proceed.</t>
  </si>
  <si>
    <t>If no, will all appeal periods expire by</t>
  </si>
  <si>
    <r>
      <t xml:space="preserve">Email proof to </t>
    </r>
    <r>
      <rPr>
        <b/>
        <sz val="11"/>
        <color theme="1"/>
        <rFont val="Arial"/>
        <family val="2"/>
      </rPr>
      <t>TCACdocs@treasurer.ca.gov</t>
    </r>
    <r>
      <rPr>
        <sz val="11"/>
        <color theme="1"/>
        <rFont val="Arial"/>
        <family val="2"/>
      </rPr>
      <t>.</t>
    </r>
  </si>
  <si>
    <t>Projects shall have onsite renewable generation estimated to produce 50% or more of annual tenant electricity use. If the combined available roof area of the project structures, including carports, is insufficient for provision of 50%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t>
  </si>
  <si>
    <r>
      <t xml:space="preserve">Newly constructed project buildings shall be 15% more energy efficient than the applicable Building Energy Efficiency Standards (Energy Code, California Code of Regulations, Title 24) for energy efficiency alone (not counting solar), except that if the local building department has determined that building permit applications submitted on or before December 31, 2019 are complete, then newly constructed project buildings shall be fifteen percent (15%) or more energy efficient than the 2016 Energy Efficiency Standards (California Code of Regulations, Title 24). 
</t>
    </r>
    <r>
      <rPr>
        <b/>
        <i/>
        <sz val="12"/>
        <color theme="1"/>
        <rFont val="Arial"/>
        <family val="2"/>
      </rPr>
      <t>(must submit a Sustainable Building Method Workbook.)</t>
    </r>
  </si>
  <si>
    <t xml:space="preserve">Applicant must re-submit Attachment 14 to CTCAC by </t>
  </si>
  <si>
    <t xml:space="preserve">as proof that either no appeals were </t>
  </si>
  <si>
    <t xml:space="preserve">filed, or that any appeals filed during that time period were resolved within that 30-day period and the project is ready to proceed. 
</t>
  </si>
  <si>
    <t>Targeted % AMI</t>
  </si>
  <si>
    <t>g_UnitsSpecialNeedsEapp</t>
  </si>
  <si>
    <t>Count of SpN units entered by applicant in e-app</t>
  </si>
  <si>
    <t>Version 3.3</t>
  </si>
  <si>
    <r>
      <t>In the Change Source dialogue box, navigate to and select your e-application then click the “Open” button.</t>
    </r>
    <r>
      <rPr>
        <b/>
        <sz val="10"/>
        <color theme="1"/>
        <rFont val="Arial"/>
        <family val="2"/>
      </rPr>
      <t xml:space="preserve"> Note:</t>
    </r>
    <r>
      <rPr>
        <sz val="10"/>
        <color theme="1"/>
        <rFont val="Arial"/>
        <family val="2"/>
      </rPr>
      <t xml:space="preserve"> many calculations within this workbook will not work properly until the e-application is complete.</t>
    </r>
  </si>
  <si>
    <t>This workbook is linked to and dependent upon the current CTCAC 9% e-application or Attachment 40. This is intended to reduce duplicate data entry and perform calculations for applicants. Only a limited amount of data is required for this workbook to populate. Please see the list to the right. 
We greatly value your feedback and suggestions for improving the application process. Please send your thoughts to TCACdocs@treasurer.ca.gov with the subject “Linked Workbook Feedback”.</t>
  </si>
  <si>
    <t>Select the “Workbook Links” icon within the “Data” menu in the ribbon above ([Alt + A] then [Alt + K]).</t>
  </si>
  <si>
    <t>On the right side of your workbook, the Workbook Links side bar will appear.</t>
  </si>
  <si>
    <t>Select "..." to the right of the linked file. Select "Change source" from the dropdown.</t>
  </si>
  <si>
    <t>After the linked cells have updated, “Close” the Workbook Links side bar.</t>
  </si>
  <si>
    <t>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</si>
</sst>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_(&quot;$&quot;* \(#,##0\);_(&quot;$&quot;* &quot;-&quot;_);_(@_)"/>
    <numFmt numFmtId="43" formatCode="_(* #,##0.00_);_(* \(#,##0.00\);_(* &quot;-&quot;??_);_(@_)"/>
    <numFmt numFmtId="164" formatCode="_(* #,##0_);_(* \(#,##0\);_(* &quot;-&quot;??_);_(@_)"/>
    <numFmt numFmtId="165" formatCode="_(&quot;$&quot;* #,##0_);_(&quot;$&quot;* \(#,##0\);_(&quot;$&quot;* &quot;-&quot;??_);_(@_)"/>
    <numFmt numFmtId="166" formatCode="&quot;Site Control - &quot;#"/>
    <numFmt numFmtId="167" formatCode="0.0%"/>
    <numFmt numFmtId="168" formatCode="[$-409]mmmm\ d\,\ yyyy;@"/>
    <numFmt numFmtId="169" formatCode="_(&quot;$&quot;* #,##0.0000_);_(&quot;$&quot;* \(#,##0.0000\);_(&quot;$&quot;* &quot;-&quot;_);_(@_)"/>
    <numFmt numFmtId="170" formatCode="mm/dd/yy;@"/>
  </numFmts>
  <fonts count="60"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rgb="FF7030A0"/>
      <name val="Calibri"/>
      <family val="2"/>
      <scheme val="minor"/>
    </font>
    <font>
      <u/>
      <sz val="11"/>
      <color theme="10"/>
      <name val="Calibri"/>
      <family val="2"/>
      <scheme val="minor"/>
    </font>
    <font>
      <sz val="11"/>
      <color theme="1"/>
      <name val="Calibri"/>
      <family val="2"/>
      <scheme val="minor"/>
    </font>
    <font>
      <b/>
      <sz val="10"/>
      <name val="Arial"/>
      <family val="2"/>
    </font>
    <font>
      <sz val="10"/>
      <name val="Arial"/>
      <family val="2"/>
    </font>
    <font>
      <sz val="11"/>
      <color rgb="FFFF0000"/>
      <name val="Calibri"/>
      <family val="2"/>
      <scheme val="minor"/>
    </font>
    <font>
      <b/>
      <sz val="10"/>
      <color theme="1"/>
      <name val="Arial"/>
      <family val="2"/>
    </font>
    <font>
      <sz val="12"/>
      <color rgb="FFC00000"/>
      <name val="Wingdings"/>
      <charset val="2"/>
    </font>
    <font>
      <sz val="10"/>
      <color theme="0" tint="-0.499984740745262"/>
      <name val="Arial"/>
      <family val="2"/>
    </font>
    <font>
      <sz val="8"/>
      <name val="Calibri"/>
      <family val="2"/>
      <scheme val="minor"/>
    </font>
    <font>
      <b/>
      <sz val="12"/>
      <color indexed="9"/>
      <name val="Arial"/>
      <family val="2"/>
    </font>
    <font>
      <sz val="11"/>
      <color rgb="FF0070C0"/>
      <name val="Calibri"/>
      <family val="2"/>
      <scheme val="minor"/>
    </font>
    <font>
      <sz val="10"/>
      <color theme="10"/>
      <name val="Arial"/>
      <family val="2"/>
    </font>
    <font>
      <sz val="11"/>
      <color theme="1"/>
      <name val="Arial"/>
      <family val="2"/>
    </font>
    <font>
      <sz val="10"/>
      <color theme="5" tint="-0.249977111117893"/>
      <name val="Arial"/>
      <family val="2"/>
    </font>
    <font>
      <sz val="10"/>
      <color theme="0"/>
      <name val="Arial"/>
      <family val="2"/>
    </font>
    <font>
      <b/>
      <sz val="12"/>
      <color theme="5"/>
      <name val="Arial"/>
      <family val="2"/>
    </font>
    <font>
      <sz val="10"/>
      <color theme="0" tint="-0.14999847407452621"/>
      <name val="Arial"/>
      <family val="2"/>
    </font>
    <font>
      <sz val="10"/>
      <color rgb="FFFF0000"/>
      <name val="Arial"/>
      <family val="2"/>
    </font>
    <font>
      <b/>
      <sz val="20"/>
      <color theme="0"/>
      <name val="Arial"/>
      <family val="2"/>
    </font>
    <font>
      <sz val="11"/>
      <color theme="0"/>
      <name val="Arial"/>
      <family val="2"/>
    </font>
    <font>
      <b/>
      <sz val="11"/>
      <color theme="1"/>
      <name val="Arial"/>
      <family val="2"/>
    </font>
    <font>
      <b/>
      <sz val="14"/>
      <color indexed="9"/>
      <name val="Arial"/>
      <family val="2"/>
    </font>
    <font>
      <sz val="11"/>
      <color rgb="FFFF0000"/>
      <name val="Arial"/>
      <family val="2"/>
    </font>
    <font>
      <sz val="10"/>
      <color theme="5"/>
      <name val="Arial"/>
      <family val="2"/>
    </font>
    <font>
      <u/>
      <sz val="10"/>
      <color theme="10"/>
      <name val="Arial"/>
      <family val="2"/>
    </font>
    <font>
      <sz val="12"/>
      <color theme="1"/>
      <name val="Arial"/>
      <family val="2"/>
    </font>
    <font>
      <b/>
      <sz val="11"/>
      <color theme="1"/>
      <name val="Calibri"/>
      <family val="2"/>
      <scheme val="minor"/>
    </font>
    <font>
      <sz val="10"/>
      <color theme="4" tint="-0.249977111117893"/>
      <name val="Arial"/>
      <family val="2"/>
    </font>
    <font>
      <sz val="12"/>
      <color theme="5"/>
      <name val="Arial"/>
      <family val="2"/>
    </font>
    <font>
      <b/>
      <sz val="10"/>
      <color theme="5" tint="0.39997558519241921"/>
      <name val="Arial"/>
      <family val="2"/>
    </font>
    <font>
      <b/>
      <sz val="11"/>
      <name val="Calibri"/>
      <family val="2"/>
      <scheme val="minor"/>
    </font>
    <font>
      <sz val="11"/>
      <name val="Calibri"/>
      <family val="2"/>
      <scheme val="minor"/>
    </font>
    <font>
      <u/>
      <sz val="12"/>
      <color theme="10"/>
      <name val="Arial"/>
      <family val="2"/>
    </font>
    <font>
      <b/>
      <u/>
      <sz val="12"/>
      <color theme="1"/>
      <name val="Arial"/>
      <family val="2"/>
    </font>
    <font>
      <u/>
      <sz val="12"/>
      <color theme="1"/>
      <name val="Arial"/>
      <family val="2"/>
    </font>
    <font>
      <b/>
      <sz val="12"/>
      <color theme="1"/>
      <name val="Arial"/>
      <family val="2"/>
    </font>
    <font>
      <b/>
      <sz val="12"/>
      <name val="Arial"/>
      <family val="2"/>
    </font>
    <font>
      <sz val="12"/>
      <name val="Arial"/>
      <family val="2"/>
    </font>
    <font>
      <sz val="14"/>
      <color theme="1"/>
      <name val="Arial"/>
      <family val="2"/>
    </font>
    <font>
      <u/>
      <sz val="11"/>
      <color theme="10"/>
      <name val="Arial"/>
      <family val="2"/>
    </font>
    <font>
      <b/>
      <sz val="14"/>
      <color theme="0"/>
      <name val="Arial"/>
      <family val="2"/>
    </font>
    <font>
      <sz val="11"/>
      <name val="Arial"/>
      <family val="2"/>
    </font>
    <font>
      <b/>
      <u/>
      <sz val="11"/>
      <color theme="1"/>
      <name val="Arial"/>
      <family val="2"/>
    </font>
    <font>
      <b/>
      <i/>
      <sz val="12"/>
      <color theme="1"/>
      <name val="Arial"/>
      <family val="2"/>
    </font>
    <font>
      <b/>
      <sz val="14"/>
      <color theme="5"/>
      <name val="Arial"/>
      <family val="2"/>
    </font>
    <font>
      <sz val="12"/>
      <color theme="0" tint="-0.249977111117893"/>
      <name val="Arial"/>
      <family val="2"/>
    </font>
    <font>
      <sz val="9"/>
      <name val="Arial"/>
      <family val="2"/>
    </font>
    <font>
      <sz val="11"/>
      <color theme="5" tint="-0.249977111117893"/>
      <name val="Arial"/>
      <family val="2"/>
    </font>
    <font>
      <b/>
      <sz val="11"/>
      <color theme="5" tint="-0.249977111117893"/>
      <name val="Arial"/>
      <family val="2"/>
    </font>
    <font>
      <b/>
      <sz val="13"/>
      <color theme="5" tint="-0.249977111117893"/>
      <name val="Arial"/>
      <family val="2"/>
    </font>
    <font>
      <sz val="10"/>
      <color theme="1"/>
      <name val="Calibri"/>
      <family val="2"/>
    </font>
    <font>
      <sz val="9"/>
      <color indexed="81"/>
      <name val="Tahoma"/>
      <family val="2"/>
    </font>
  </fonts>
  <fills count="11">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8"/>
        <bgColor indexed="64"/>
      </patternFill>
    </fill>
    <fill>
      <patternFill patternType="solid">
        <fgColor rgb="FFE5FBFF"/>
        <bgColor indexed="64"/>
      </patternFill>
    </fill>
    <fill>
      <patternFill patternType="solid">
        <fgColor rgb="FFCCECFF"/>
        <bgColor indexed="64"/>
      </patternFill>
    </fill>
    <fill>
      <patternFill patternType="solid">
        <fgColor theme="0"/>
        <bgColor indexed="64"/>
      </patternFill>
    </fill>
    <fill>
      <patternFill patternType="solid">
        <fgColor theme="1"/>
        <bgColor indexed="64"/>
      </patternFill>
    </fill>
    <fill>
      <patternFill patternType="solid">
        <fgColor theme="0" tint="-0.249977111117893"/>
        <bgColor indexed="64"/>
      </patternFill>
    </fill>
  </fills>
  <borders count="2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6">
    <xf numFmtId="0" fontId="0" fillId="0" borderId="0"/>
    <xf numFmtId="0" fontId="8" fillId="0" borderId="0" applyNumberFormat="0" applyFill="0" applyBorder="0" applyAlignment="0" applyProtection="0"/>
    <xf numFmtId="43" fontId="9" fillId="0" borderId="0" applyFont="0" applyFill="0" applyBorder="0" applyAlignment="0" applyProtection="0"/>
    <xf numFmtId="0" fontId="11" fillId="0" borderId="0"/>
    <xf numFmtId="0" fontId="11" fillId="0" borderId="0"/>
    <xf numFmtId="9" fontId="9" fillId="0" borderId="0" applyFont="0" applyFill="0" applyBorder="0" applyAlignment="0" applyProtection="0"/>
  </cellStyleXfs>
  <cellXfs count="359">
    <xf numFmtId="0" fontId="0" fillId="0" borderId="0" xfId="0"/>
    <xf numFmtId="0" fontId="7" fillId="0" borderId="0" xfId="0" applyFont="1"/>
    <xf numFmtId="164" fontId="0" fillId="0" borderId="0" xfId="2" applyNumberFormat="1" applyFont="1"/>
    <xf numFmtId="0" fontId="12" fillId="0" borderId="0" xfId="0" applyFont="1"/>
    <xf numFmtId="0" fontId="11" fillId="0" borderId="0" xfId="0" applyFont="1"/>
    <xf numFmtId="0" fontId="14" fillId="0" borderId="0" xfId="0" applyFont="1"/>
    <xf numFmtId="0" fontId="18" fillId="0" borderId="0" xfId="0" applyFont="1" applyAlignment="1">
      <alignment horizontal="center"/>
    </xf>
    <xf numFmtId="0" fontId="6" fillId="0" borderId="0" xfId="0" applyFont="1"/>
    <xf numFmtId="0" fontId="6" fillId="4" borderId="4" xfId="0" applyFont="1" applyFill="1" applyBorder="1" applyAlignment="1">
      <alignment horizontal="left" indent="1"/>
    </xf>
    <xf numFmtId="0" fontId="6" fillId="0" borderId="0" xfId="0" applyFont="1" applyAlignment="1">
      <alignment horizontal="right"/>
    </xf>
    <xf numFmtId="0" fontId="6" fillId="4" borderId="2" xfId="0" applyFont="1" applyFill="1" applyBorder="1"/>
    <xf numFmtId="0" fontId="6" fillId="4" borderId="5" xfId="0" applyFont="1" applyFill="1" applyBorder="1"/>
    <xf numFmtId="0" fontId="13" fillId="4" borderId="2" xfId="0" applyFont="1" applyFill="1" applyBorder="1" applyAlignment="1">
      <alignment horizontal="center"/>
    </xf>
    <xf numFmtId="0" fontId="13" fillId="4" borderId="2" xfId="0" applyFont="1" applyFill="1" applyBorder="1"/>
    <xf numFmtId="0" fontId="5" fillId="0" borderId="0" xfId="0" applyFont="1"/>
    <xf numFmtId="0" fontId="4" fillId="0" borderId="0" xfId="0" applyFont="1" applyAlignment="1">
      <alignment horizontal="right"/>
    </xf>
    <xf numFmtId="0" fontId="0" fillId="0" borderId="0" xfId="0" applyAlignment="1">
      <alignment horizontal="center"/>
    </xf>
    <xf numFmtId="164" fontId="0" fillId="0" borderId="7" xfId="2" applyNumberFormat="1" applyFont="1" applyBorder="1"/>
    <xf numFmtId="0" fontId="7" fillId="0" borderId="0" xfId="0" applyFont="1" applyAlignment="1">
      <alignment horizontal="right"/>
    </xf>
    <xf numFmtId="0" fontId="4" fillId="0" borderId="0" xfId="0" applyFont="1" applyAlignment="1">
      <alignment horizontal="left" indent="1"/>
    </xf>
    <xf numFmtId="0" fontId="6" fillId="0" borderId="0" xfId="0" applyFont="1" applyAlignment="1">
      <alignment horizontal="left" indent="1"/>
    </xf>
    <xf numFmtId="0" fontId="3" fillId="0" borderId="0" xfId="0" applyFont="1"/>
    <xf numFmtId="0" fontId="3" fillId="2" borderId="4" xfId="0" applyFont="1" applyFill="1" applyBorder="1"/>
    <xf numFmtId="0" fontId="3" fillId="2" borderId="2" xfId="0" applyFont="1" applyFill="1" applyBorder="1"/>
    <xf numFmtId="0" fontId="3" fillId="2" borderId="5" xfId="0" applyFont="1" applyFill="1" applyBorder="1"/>
    <xf numFmtId="0" fontId="3" fillId="0" borderId="0" xfId="0" applyFont="1" applyAlignment="1">
      <alignment horizontal="right"/>
    </xf>
    <xf numFmtId="0" fontId="3" fillId="0" borderId="0" xfId="0" applyFont="1" applyAlignment="1">
      <alignment vertical="top" wrapText="1"/>
    </xf>
    <xf numFmtId="0" fontId="3" fillId="4" borderId="6" xfId="0" applyFont="1" applyFill="1" applyBorder="1"/>
    <xf numFmtId="0" fontId="3" fillId="0" borderId="0" xfId="0" applyFont="1" applyAlignment="1">
      <alignment vertical="top"/>
    </xf>
    <xf numFmtId="0" fontId="3" fillId="2" borderId="6" xfId="0" applyFont="1" applyFill="1" applyBorder="1" applyAlignment="1">
      <alignment horizontal="center" vertical="center"/>
    </xf>
    <xf numFmtId="0" fontId="15" fillId="2" borderId="6" xfId="0" applyFont="1" applyFill="1" applyBorder="1" applyAlignment="1">
      <alignment vertical="center"/>
    </xf>
    <xf numFmtId="0" fontId="3" fillId="4" borderId="6" xfId="0" applyFont="1" applyFill="1" applyBorder="1" applyAlignment="1">
      <alignment horizontal="center"/>
    </xf>
    <xf numFmtId="0" fontId="15" fillId="2" borderId="6" xfId="0" applyFont="1" applyFill="1" applyBorder="1" applyAlignment="1">
      <alignment horizontal="center" vertical="center"/>
    </xf>
    <xf numFmtId="0" fontId="3" fillId="6" borderId="6" xfId="0" applyFont="1" applyFill="1" applyBorder="1" applyAlignment="1">
      <alignment horizontal="center"/>
    </xf>
    <xf numFmtId="0" fontId="3" fillId="7" borderId="6" xfId="0" applyFont="1" applyFill="1" applyBorder="1" applyAlignment="1">
      <alignment horizontal="center"/>
    </xf>
    <xf numFmtId="0" fontId="3" fillId="0" borderId="1" xfId="0" applyFont="1" applyBorder="1"/>
    <xf numFmtId="0" fontId="3" fillId="0" borderId="0" xfId="0" applyFont="1" applyAlignment="1">
      <alignment horizontal="center"/>
    </xf>
    <xf numFmtId="0" fontId="23" fillId="0" borderId="0" xfId="0" applyFont="1" applyAlignment="1">
      <alignment horizontal="center" vertical="center"/>
    </xf>
    <xf numFmtId="0" fontId="2" fillId="0" borderId="0" xfId="0" applyFont="1"/>
    <xf numFmtId="0" fontId="3" fillId="8" borderId="6" xfId="0" applyFont="1" applyFill="1" applyBorder="1" applyAlignment="1">
      <alignment horizontal="center"/>
    </xf>
    <xf numFmtId="0" fontId="24" fillId="0" borderId="6" xfId="0" applyFont="1" applyBorder="1" applyAlignment="1">
      <alignment horizontal="center" vertical="center"/>
    </xf>
    <xf numFmtId="0" fontId="21" fillId="0" borderId="0" xfId="0" applyFont="1"/>
    <xf numFmtId="0" fontId="22" fillId="0" borderId="0" xfId="0" applyFont="1"/>
    <xf numFmtId="0" fontId="3" fillId="0" borderId="0" xfId="0" applyFont="1" applyAlignment="1">
      <alignment horizontal="left" vertical="top" wrapText="1"/>
    </xf>
    <xf numFmtId="0" fontId="1" fillId="0" borderId="0" xfId="0" applyFont="1" applyAlignment="1">
      <alignment horizontal="right"/>
    </xf>
    <xf numFmtId="0" fontId="1" fillId="0" borderId="0" xfId="0" applyFont="1"/>
    <xf numFmtId="0" fontId="1" fillId="0" borderId="0" xfId="0" applyFont="1" applyAlignment="1">
      <alignment horizontal="left"/>
    </xf>
    <xf numFmtId="0" fontId="21" fillId="0" borderId="0" xfId="0" applyFont="1" applyAlignment="1">
      <alignment horizontal="right" vertical="center"/>
    </xf>
    <xf numFmtId="0" fontId="21" fillId="0" borderId="0" xfId="0" applyFont="1" applyAlignment="1">
      <alignment vertical="center"/>
    </xf>
    <xf numFmtId="0" fontId="25" fillId="0" borderId="0" xfId="0" applyFont="1"/>
    <xf numFmtId="1" fontId="0" fillId="0" borderId="0" xfId="0" applyNumberFormat="1"/>
    <xf numFmtId="0" fontId="19" fillId="0" borderId="0" xfId="1" applyFont="1" applyFill="1" applyBorder="1" applyAlignment="1"/>
    <xf numFmtId="0" fontId="20" fillId="0" borderId="0" xfId="0" applyFont="1"/>
    <xf numFmtId="9" fontId="0" fillId="0" borderId="0" xfId="0" applyNumberFormat="1"/>
    <xf numFmtId="0" fontId="0" fillId="0" borderId="3" xfId="0" applyBorder="1"/>
    <xf numFmtId="0" fontId="6" fillId="0" borderId="0" xfId="0" applyFont="1" applyAlignment="1">
      <alignment horizontal="left" vertical="center" wrapText="1"/>
    </xf>
    <xf numFmtId="0" fontId="13" fillId="0" borderId="0" xfId="0" applyFont="1" applyAlignment="1">
      <alignment horizontal="left" vertical="top"/>
    </xf>
    <xf numFmtId="0" fontId="31" fillId="0" borderId="0" xfId="0" applyFont="1" applyAlignment="1">
      <alignment horizontal="left" vertical="center"/>
    </xf>
    <xf numFmtId="0" fontId="1" fillId="0" borderId="0" xfId="0" applyFont="1" applyAlignment="1">
      <alignment vertical="top"/>
    </xf>
    <xf numFmtId="3" fontId="0" fillId="0" borderId="0" xfId="0" applyNumberFormat="1"/>
    <xf numFmtId="167" fontId="0" fillId="0" borderId="0" xfId="5" applyNumberFormat="1" applyFont="1"/>
    <xf numFmtId="1" fontId="0" fillId="0" borderId="3" xfId="0" applyNumberFormat="1" applyBorder="1"/>
    <xf numFmtId="10" fontId="0" fillId="0" borderId="0" xfId="5" applyNumberFormat="1" applyFont="1"/>
    <xf numFmtId="10" fontId="0" fillId="0" borderId="3" xfId="5" applyNumberFormat="1" applyFont="1" applyBorder="1"/>
    <xf numFmtId="0" fontId="34" fillId="0" borderId="0" xfId="0" applyFont="1"/>
    <xf numFmtId="9" fontId="0" fillId="0" borderId="0" xfId="5" applyFont="1"/>
    <xf numFmtId="0" fontId="1" fillId="0" borderId="0" xfId="0" applyFont="1" applyAlignment="1">
      <alignment vertical="top" wrapText="1"/>
    </xf>
    <xf numFmtId="0" fontId="1" fillId="0" borderId="0" xfId="0" applyFont="1" applyAlignment="1">
      <alignment horizontal="left" vertical="top" wrapText="1"/>
    </xf>
    <xf numFmtId="0" fontId="1" fillId="0" borderId="0" xfId="0" applyFont="1" applyAlignment="1">
      <alignment horizontal="center"/>
    </xf>
    <xf numFmtId="0" fontId="30" fillId="0" borderId="0" xfId="0" applyFont="1"/>
    <xf numFmtId="0" fontId="1" fillId="2" borderId="4" xfId="0" applyFont="1" applyFill="1" applyBorder="1"/>
    <xf numFmtId="0" fontId="1" fillId="2" borderId="2" xfId="0" applyFont="1" applyFill="1" applyBorder="1"/>
    <xf numFmtId="0" fontId="1" fillId="2" borderId="5" xfId="0" applyFont="1" applyFill="1" applyBorder="1"/>
    <xf numFmtId="0" fontId="1" fillId="4" borderId="6" xfId="0" applyFont="1" applyFill="1" applyBorder="1"/>
    <xf numFmtId="0" fontId="1" fillId="2" borderId="6" xfId="0" applyFont="1" applyFill="1" applyBorder="1" applyAlignment="1">
      <alignment horizontal="center" vertical="center"/>
    </xf>
    <xf numFmtId="0" fontId="1" fillId="4" borderId="6" xfId="0" applyFont="1" applyFill="1" applyBorder="1" applyAlignment="1">
      <alignment horizontal="center"/>
    </xf>
    <xf numFmtId="0" fontId="1" fillId="8" borderId="6" xfId="0" applyFont="1" applyFill="1" applyBorder="1" applyAlignment="1">
      <alignment horizontal="center"/>
    </xf>
    <xf numFmtId="0" fontId="1" fillId="6" borderId="6" xfId="0" applyFont="1" applyFill="1" applyBorder="1" applyAlignment="1">
      <alignment horizontal="center"/>
    </xf>
    <xf numFmtId="0" fontId="1" fillId="7" borderId="6" xfId="0" applyFont="1" applyFill="1" applyBorder="1" applyAlignment="1">
      <alignment horizontal="center"/>
    </xf>
    <xf numFmtId="0" fontId="1" fillId="0" borderId="1" xfId="0" applyFont="1" applyBorder="1"/>
    <xf numFmtId="0" fontId="36" fillId="0" borderId="0" xfId="0" applyFont="1" applyAlignment="1">
      <alignment horizontal="left" vertical="center"/>
    </xf>
    <xf numFmtId="0" fontId="1" fillId="0" borderId="0" xfId="0" applyFont="1" applyAlignment="1">
      <alignment horizontal="center" textRotation="90"/>
    </xf>
    <xf numFmtId="0" fontId="37" fillId="0" borderId="0" xfId="0" applyFont="1"/>
    <xf numFmtId="0" fontId="4" fillId="0" borderId="0" xfId="0" applyFont="1" applyAlignment="1">
      <alignment horizontal="left"/>
    </xf>
    <xf numFmtId="0" fontId="6" fillId="0" borderId="0" xfId="0" applyFont="1" applyAlignment="1">
      <alignment horizontal="left"/>
    </xf>
    <xf numFmtId="0" fontId="32" fillId="0" borderId="0" xfId="1" applyFont="1" applyBorder="1" applyAlignment="1">
      <alignment horizontal="center" vertical="center"/>
    </xf>
    <xf numFmtId="0" fontId="38" fillId="0" borderId="11" xfId="0" applyFont="1" applyBorder="1"/>
    <xf numFmtId="0" fontId="38" fillId="0" borderId="12" xfId="0" applyFont="1" applyBorder="1"/>
    <xf numFmtId="0" fontId="38" fillId="0" borderId="13" xfId="0" applyFont="1" applyBorder="1"/>
    <xf numFmtId="0" fontId="39" fillId="0" borderId="11" xfId="0" applyFont="1" applyBorder="1"/>
    <xf numFmtId="0" fontId="39" fillId="0" borderId="12" xfId="0" applyFont="1" applyBorder="1"/>
    <xf numFmtId="0" fontId="39" fillId="0" borderId="13" xfId="0" applyFont="1" applyBorder="1"/>
    <xf numFmtId="0" fontId="39" fillId="0" borderId="0" xfId="0" applyFont="1"/>
    <xf numFmtId="0" fontId="39" fillId="0" borderId="14" xfId="0" applyFont="1" applyBorder="1"/>
    <xf numFmtId="0" fontId="39" fillId="0" borderId="3" xfId="0" applyFont="1" applyBorder="1"/>
    <xf numFmtId="0" fontId="23" fillId="0" borderId="0" xfId="0" applyFont="1" applyAlignment="1">
      <alignment horizontal="left" vertical="center" indent="3"/>
    </xf>
    <xf numFmtId="0" fontId="33" fillId="0" borderId="0" xfId="0" applyFont="1" applyAlignment="1">
      <alignment horizontal="left" vertical="top" wrapText="1"/>
    </xf>
    <xf numFmtId="0" fontId="33" fillId="0" borderId="0" xfId="0" applyFont="1" applyAlignment="1">
      <alignment vertical="top" wrapText="1"/>
    </xf>
    <xf numFmtId="0" fontId="33" fillId="0" borderId="0" xfId="0" applyFont="1"/>
    <xf numFmtId="0" fontId="40" fillId="0" borderId="0" xfId="1" applyFont="1" applyBorder="1" applyAlignment="1">
      <alignment horizontal="center" vertical="center"/>
    </xf>
    <xf numFmtId="0" fontId="33" fillId="0" borderId="0" xfId="0" applyFont="1" applyAlignment="1">
      <alignment horizontal="right"/>
    </xf>
    <xf numFmtId="0" fontId="41" fillId="0" borderId="0" xfId="0" applyFont="1"/>
    <xf numFmtId="0" fontId="33" fillId="0" borderId="0" xfId="0" quotePrefix="1" applyFont="1"/>
    <xf numFmtId="0" fontId="42" fillId="0" borderId="0" xfId="0" applyFont="1"/>
    <xf numFmtId="0" fontId="42" fillId="0" borderId="0" xfId="0" applyFont="1" applyAlignment="1">
      <alignment horizontal="right"/>
    </xf>
    <xf numFmtId="0" fontId="43" fillId="0" borderId="0" xfId="0" applyFont="1"/>
    <xf numFmtId="0" fontId="33" fillId="0" borderId="1" xfId="0" applyFont="1" applyBorder="1"/>
    <xf numFmtId="0" fontId="33" fillId="0" borderId="0" xfId="0" applyFont="1" applyAlignment="1">
      <alignment vertical="top"/>
    </xf>
    <xf numFmtId="0" fontId="46" fillId="0" borderId="0" xfId="0" applyFont="1" applyAlignment="1">
      <alignment horizontal="center" textRotation="90"/>
    </xf>
    <xf numFmtId="0" fontId="46" fillId="0" borderId="0" xfId="0" applyFont="1"/>
    <xf numFmtId="0" fontId="33" fillId="0" borderId="0" xfId="0" applyFont="1" applyAlignment="1">
      <alignment horizontal="left"/>
    </xf>
    <xf numFmtId="0" fontId="1" fillId="0" borderId="0" xfId="0" applyFont="1" applyAlignment="1">
      <alignment horizontal="center" vertical="top"/>
    </xf>
    <xf numFmtId="0" fontId="20" fillId="0" borderId="0" xfId="0" applyFont="1" applyAlignment="1">
      <alignment vertical="top"/>
    </xf>
    <xf numFmtId="0" fontId="20" fillId="0" borderId="0" xfId="0" applyFont="1" applyAlignment="1">
      <alignment horizontal="left"/>
    </xf>
    <xf numFmtId="0" fontId="20" fillId="0" borderId="0" xfId="0" applyFont="1" applyAlignment="1">
      <alignment vertical="top" wrapText="1"/>
    </xf>
    <xf numFmtId="0" fontId="20" fillId="0" borderId="0" xfId="0" applyFont="1" applyAlignment="1">
      <alignment horizontal="right"/>
    </xf>
    <xf numFmtId="0" fontId="33" fillId="0" borderId="0" xfId="0" applyFont="1" applyAlignment="1">
      <alignment vertical="center"/>
    </xf>
    <xf numFmtId="42" fontId="33" fillId="0" borderId="0" xfId="0" applyNumberFormat="1" applyFont="1"/>
    <xf numFmtId="0" fontId="43" fillId="0" borderId="0" xfId="0" applyFont="1" applyAlignment="1">
      <alignment horizontal="right"/>
    </xf>
    <xf numFmtId="0" fontId="33" fillId="0" borderId="0" xfId="0" applyFont="1" applyAlignment="1">
      <alignment wrapText="1"/>
    </xf>
    <xf numFmtId="0" fontId="43" fillId="0" borderId="0" xfId="0" applyFont="1" applyAlignment="1">
      <alignment vertical="top" wrapText="1"/>
    </xf>
    <xf numFmtId="0" fontId="45" fillId="0" borderId="0" xfId="4" applyFont="1" applyAlignment="1">
      <alignment horizontal="right" vertical="center"/>
    </xf>
    <xf numFmtId="0" fontId="35" fillId="0" borderId="0" xfId="0" applyFont="1"/>
    <xf numFmtId="0" fontId="35" fillId="0" borderId="0" xfId="0" applyFont="1" applyAlignment="1">
      <alignment horizontal="right"/>
    </xf>
    <xf numFmtId="0" fontId="20" fillId="0" borderId="0" xfId="0" applyFont="1" applyAlignment="1">
      <alignment horizontal="center" vertical="top" wrapText="1"/>
    </xf>
    <xf numFmtId="0" fontId="1" fillId="0" borderId="0" xfId="0" applyFont="1" applyAlignment="1">
      <alignment horizontal="center" wrapText="1"/>
    </xf>
    <xf numFmtId="0" fontId="1" fillId="3" borderId="1" xfId="0" applyFont="1" applyFill="1" applyBorder="1" applyProtection="1">
      <protection locked="0"/>
    </xf>
    <xf numFmtId="0" fontId="20" fillId="0" borderId="0" xfId="0" applyFont="1" applyProtection="1">
      <protection locked="0"/>
    </xf>
    <xf numFmtId="0" fontId="33" fillId="0" borderId="0" xfId="0" applyFont="1" applyProtection="1">
      <protection locked="0"/>
    </xf>
    <xf numFmtId="0" fontId="20" fillId="0" borderId="0" xfId="0" applyFont="1" applyAlignment="1">
      <alignment horizontal="left" vertical="top"/>
    </xf>
    <xf numFmtId="0" fontId="20" fillId="0" borderId="0" xfId="0" applyFont="1" applyAlignment="1" applyProtection="1">
      <alignment horizontal="center"/>
      <protection locked="0"/>
    </xf>
    <xf numFmtId="0" fontId="32" fillId="0" borderId="6" xfId="1" applyFont="1" applyBorder="1" applyAlignment="1">
      <alignment horizontal="center" vertical="center"/>
    </xf>
    <xf numFmtId="0" fontId="47" fillId="0" borderId="6" xfId="1" applyFont="1" applyBorder="1" applyAlignment="1">
      <alignment horizontal="center" vertical="center"/>
    </xf>
    <xf numFmtId="0" fontId="52" fillId="0" borderId="0" xfId="0" applyFont="1" applyAlignment="1">
      <alignment horizontal="center" vertical="center"/>
    </xf>
    <xf numFmtId="0" fontId="53" fillId="0" borderId="0" xfId="0" applyFont="1"/>
    <xf numFmtId="0" fontId="26" fillId="0" borderId="0" xfId="0" applyFont="1" applyAlignment="1">
      <alignment horizontal="center"/>
    </xf>
    <xf numFmtId="0" fontId="27" fillId="0" borderId="0" xfId="0" applyFont="1" applyAlignment="1">
      <alignment horizontal="center"/>
    </xf>
    <xf numFmtId="0" fontId="55" fillId="0" borderId="0" xfId="0" applyFont="1"/>
    <xf numFmtId="0" fontId="56" fillId="0" borderId="0" xfId="0" applyFont="1"/>
    <xf numFmtId="0" fontId="57" fillId="0" borderId="0" xfId="0" applyFont="1"/>
    <xf numFmtId="0" fontId="1" fillId="0" borderId="16" xfId="0" applyFont="1" applyBorder="1"/>
    <xf numFmtId="0" fontId="1" fillId="0" borderId="3" xfId="0" applyFont="1" applyBorder="1"/>
    <xf numFmtId="0" fontId="20" fillId="0" borderId="3" xfId="0" applyFont="1" applyBorder="1"/>
    <xf numFmtId="0" fontId="20" fillId="0" borderId="17" xfId="0" applyFont="1" applyBorder="1"/>
    <xf numFmtId="0" fontId="20" fillId="0" borderId="15" xfId="0" applyFont="1" applyBorder="1"/>
    <xf numFmtId="0" fontId="1" fillId="0" borderId="19" xfId="0" applyFont="1" applyBorder="1"/>
    <xf numFmtId="0" fontId="20" fillId="0" borderId="1" xfId="0" applyFont="1" applyBorder="1"/>
    <xf numFmtId="0" fontId="20" fillId="0" borderId="20" xfId="0" applyFont="1" applyBorder="1"/>
    <xf numFmtId="0" fontId="58" fillId="0" borderId="18" xfId="0" applyFont="1" applyBorder="1" applyAlignment="1">
      <alignment horizontal="right" vertical="center"/>
    </xf>
    <xf numFmtId="0" fontId="1" fillId="0" borderId="0" xfId="0" applyFont="1" applyAlignment="1">
      <alignment vertical="center"/>
    </xf>
    <xf numFmtId="0" fontId="13" fillId="0" borderId="1" xfId="0" applyFont="1" applyBorder="1" applyAlignment="1">
      <alignment horizontal="center"/>
    </xf>
    <xf numFmtId="0" fontId="1" fillId="0" borderId="0" xfId="0" applyFont="1" applyAlignment="1">
      <alignment vertical="top" wrapText="1"/>
    </xf>
    <xf numFmtId="0" fontId="11" fillId="0" borderId="0" xfId="0" applyFont="1" applyAlignment="1">
      <alignment horizontal="left"/>
    </xf>
    <xf numFmtId="0" fontId="1" fillId="0" borderId="0" xfId="0" applyFont="1" applyAlignment="1">
      <alignment horizontal="left" vertical="top" wrapText="1"/>
    </xf>
    <xf numFmtId="0" fontId="28" fillId="4" borderId="0" xfId="0" applyFont="1" applyFill="1" applyAlignment="1">
      <alignment horizontal="center"/>
    </xf>
    <xf numFmtId="0" fontId="26" fillId="9" borderId="0" xfId="0" applyFont="1" applyFill="1" applyAlignment="1">
      <alignment horizontal="center"/>
    </xf>
    <xf numFmtId="0" fontId="27" fillId="9" borderId="0" xfId="0" applyFont="1" applyFill="1" applyAlignment="1">
      <alignment horizontal="center"/>
    </xf>
    <xf numFmtId="0" fontId="1" fillId="2" borderId="6" xfId="0" applyFont="1" applyFill="1" applyBorder="1" applyAlignment="1">
      <alignment horizontal="left"/>
    </xf>
    <xf numFmtId="0" fontId="1" fillId="0" borderId="0" xfId="0" applyFont="1" applyAlignment="1">
      <alignment horizontal="center" vertical="top" wrapText="1"/>
    </xf>
    <xf numFmtId="0" fontId="32" fillId="0" borderId="0" xfId="1" applyFont="1" applyAlignment="1">
      <alignment horizontal="center" vertical="top"/>
    </xf>
    <xf numFmtId="0" fontId="54" fillId="0" borderId="0" xfId="0" applyFont="1" applyAlignment="1">
      <alignment horizontal="center"/>
    </xf>
    <xf numFmtId="0" fontId="1" fillId="0" borderId="0" xfId="0" applyFont="1" applyAlignment="1">
      <alignment horizontal="left" vertical="center" wrapText="1"/>
    </xf>
    <xf numFmtId="0" fontId="1" fillId="0" borderId="0" xfId="0" applyFont="1" applyAlignment="1">
      <alignment horizontal="left"/>
    </xf>
    <xf numFmtId="0" fontId="11" fillId="3" borderId="6"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left" vertical="top" wrapText="1"/>
      <protection locked="0"/>
    </xf>
    <xf numFmtId="0" fontId="1" fillId="3" borderId="6" xfId="0" applyFont="1" applyFill="1" applyBorder="1" applyAlignment="1" applyProtection="1">
      <alignment horizontal="left" vertical="center" wrapText="1"/>
      <protection locked="0"/>
    </xf>
    <xf numFmtId="0" fontId="20" fillId="4" borderId="8" xfId="0" applyFont="1" applyFill="1" applyBorder="1" applyAlignment="1">
      <alignment horizontal="center" textRotation="90"/>
    </xf>
    <xf numFmtId="0" fontId="20" fillId="4" borderId="9" xfId="0" applyFont="1" applyFill="1" applyBorder="1" applyAlignment="1">
      <alignment horizontal="center" textRotation="90"/>
    </xf>
    <xf numFmtId="0" fontId="20" fillId="4" borderId="10" xfId="0" applyFont="1" applyFill="1" applyBorder="1" applyAlignment="1">
      <alignment horizontal="center" textRotation="90"/>
    </xf>
    <xf numFmtId="0" fontId="10" fillId="4" borderId="6" xfId="0" applyFont="1" applyFill="1" applyBorder="1" applyAlignment="1">
      <alignment horizontal="center" vertical="center" wrapText="1"/>
    </xf>
    <xf numFmtId="0" fontId="1" fillId="7" borderId="4" xfId="0" applyFont="1" applyFill="1" applyBorder="1" applyAlignment="1">
      <alignment horizontal="center"/>
    </xf>
    <xf numFmtId="0" fontId="1" fillId="7" borderId="2" xfId="0" applyFont="1" applyFill="1" applyBorder="1" applyAlignment="1">
      <alignment horizontal="center"/>
    </xf>
    <xf numFmtId="0" fontId="1" fillId="7" borderId="5" xfId="0" applyFont="1" applyFill="1" applyBorder="1" applyAlignment="1">
      <alignment horizontal="center"/>
    </xf>
    <xf numFmtId="0" fontId="11" fillId="2" borderId="4"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5" xfId="0" applyFont="1" applyFill="1" applyBorder="1" applyAlignment="1">
      <alignment horizontal="center" vertical="center" wrapText="1"/>
    </xf>
    <xf numFmtId="14" fontId="11" fillId="3" borderId="6" xfId="0" applyNumberFormat="1" applyFont="1" applyFill="1" applyBorder="1" applyAlignment="1" applyProtection="1">
      <alignment horizontal="center" vertical="center" wrapText="1"/>
      <protection locked="0"/>
    </xf>
    <xf numFmtId="14" fontId="11" fillId="3" borderId="6" xfId="0" applyNumberFormat="1" applyFont="1" applyFill="1" applyBorder="1" applyAlignment="1" applyProtection="1">
      <alignment horizontal="left" vertical="top" wrapText="1"/>
      <protection locked="0"/>
    </xf>
    <xf numFmtId="0" fontId="11" fillId="3" borderId="6" xfId="0" applyFont="1" applyFill="1" applyBorder="1" applyAlignment="1" applyProtection="1">
      <alignment horizontal="left" vertical="top" wrapText="1"/>
      <protection locked="0"/>
    </xf>
    <xf numFmtId="0" fontId="35" fillId="0" borderId="0" xfId="0" applyFont="1"/>
    <xf numFmtId="0" fontId="1" fillId="3" borderId="3" xfId="0" applyFont="1" applyFill="1" applyBorder="1" applyAlignment="1" applyProtection="1">
      <alignment horizontal="left" vertical="top" wrapText="1"/>
      <protection locked="0"/>
    </xf>
    <xf numFmtId="0" fontId="1" fillId="3" borderId="0" xfId="0" applyFont="1" applyFill="1" applyAlignment="1" applyProtection="1">
      <alignment horizontal="left" vertical="top" wrapText="1"/>
      <protection locked="0"/>
    </xf>
    <xf numFmtId="0" fontId="13" fillId="4" borderId="6" xfId="0" applyFont="1" applyFill="1" applyBorder="1" applyAlignment="1">
      <alignment horizontal="center" vertical="center" wrapText="1"/>
    </xf>
    <xf numFmtId="0" fontId="1" fillId="0" borderId="6" xfId="0" applyFont="1" applyBorder="1" applyAlignment="1">
      <alignment horizontal="center" textRotation="90"/>
    </xf>
    <xf numFmtId="0" fontId="10" fillId="4" borderId="4"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7" fillId="5" borderId="0" xfId="0" applyFont="1" applyFill="1" applyAlignment="1">
      <alignment horizontal="center" vertical="center" wrapText="1"/>
    </xf>
    <xf numFmtId="0" fontId="1" fillId="3" borderId="1" xfId="0" applyFont="1" applyFill="1" applyBorder="1" applyAlignment="1" applyProtection="1">
      <alignment horizontal="left" vertical="top"/>
      <protection locked="0"/>
    </xf>
    <xf numFmtId="0" fontId="1" fillId="0" borderId="0" xfId="0" applyFont="1" applyAlignment="1">
      <alignment horizontal="left" wrapText="1"/>
    </xf>
    <xf numFmtId="0" fontId="1" fillId="2" borderId="4"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4" borderId="4" xfId="0" applyFont="1" applyFill="1" applyBorder="1" applyAlignment="1">
      <alignment horizontal="right"/>
    </xf>
    <xf numFmtId="0" fontId="1" fillId="4" borderId="2" xfId="0" applyFont="1" applyFill="1" applyBorder="1" applyAlignment="1">
      <alignment horizontal="right"/>
    </xf>
    <xf numFmtId="0" fontId="1" fillId="4" borderId="5" xfId="0" applyFont="1" applyFill="1" applyBorder="1" applyAlignment="1">
      <alignment horizontal="right"/>
    </xf>
    <xf numFmtId="0" fontId="1" fillId="2" borderId="6" xfId="0" applyFont="1" applyFill="1" applyBorder="1" applyAlignment="1">
      <alignment horizontal="left" vertical="center" wrapText="1"/>
    </xf>
    <xf numFmtId="0" fontId="1" fillId="8" borderId="4" xfId="0" applyFont="1" applyFill="1" applyBorder="1" applyAlignment="1">
      <alignment horizontal="right"/>
    </xf>
    <xf numFmtId="0" fontId="1" fillId="8" borderId="2" xfId="0" applyFont="1" applyFill="1" applyBorder="1" applyAlignment="1">
      <alignment horizontal="right"/>
    </xf>
    <xf numFmtId="0" fontId="1" fillId="8" borderId="5" xfId="0" applyFont="1" applyFill="1" applyBorder="1" applyAlignment="1">
      <alignment horizontal="right"/>
    </xf>
    <xf numFmtId="0" fontId="1" fillId="3" borderId="1" xfId="0" applyFont="1" applyFill="1" applyBorder="1" applyAlignment="1" applyProtection="1">
      <alignment horizontal="center" vertical="top"/>
      <protection locked="0"/>
    </xf>
    <xf numFmtId="0" fontId="1" fillId="3" borderId="2" xfId="0" applyFont="1" applyFill="1" applyBorder="1" applyAlignment="1" applyProtection="1">
      <alignment horizontal="left" vertical="top"/>
      <protection locked="0"/>
    </xf>
    <xf numFmtId="0" fontId="1" fillId="3" borderId="2" xfId="0" applyFont="1" applyFill="1" applyBorder="1" applyProtection="1">
      <protection locked="0"/>
    </xf>
    <xf numFmtId="14" fontId="11" fillId="3" borderId="1" xfId="0" applyNumberFormat="1"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1" fillId="3" borderId="1" xfId="0" applyFont="1" applyFill="1" applyBorder="1" applyProtection="1">
      <protection locked="0"/>
    </xf>
    <xf numFmtId="14" fontId="11" fillId="3" borderId="1" xfId="0" applyNumberFormat="1" applyFont="1" applyFill="1" applyBorder="1" applyAlignment="1" applyProtection="1">
      <alignment horizontal="center" vertical="top" wrapText="1"/>
      <protection locked="0"/>
    </xf>
    <xf numFmtId="0" fontId="11" fillId="3" borderId="1" xfId="0" applyFont="1" applyFill="1" applyBorder="1" applyAlignment="1" applyProtection="1">
      <alignment horizontal="center" vertical="top" wrapText="1"/>
      <protection locked="0"/>
    </xf>
    <xf numFmtId="0" fontId="3" fillId="3" borderId="1" xfId="0" applyFont="1" applyFill="1" applyBorder="1" applyAlignment="1" applyProtection="1">
      <alignment horizontal="center"/>
      <protection locked="0"/>
    </xf>
    <xf numFmtId="0" fontId="3" fillId="0" borderId="0" xfId="0" applyFont="1" applyAlignment="1">
      <alignment horizontal="left" vertical="top" wrapText="1"/>
    </xf>
    <xf numFmtId="0" fontId="2" fillId="3" borderId="6" xfId="0" applyFont="1" applyFill="1" applyBorder="1" applyAlignment="1" applyProtection="1">
      <alignment horizontal="left" vertical="top" wrapText="1"/>
      <protection locked="0"/>
    </xf>
    <xf numFmtId="0" fontId="2" fillId="3" borderId="6" xfId="0" applyFont="1" applyFill="1" applyBorder="1" applyAlignment="1" applyProtection="1">
      <alignment horizontal="left" vertical="center" wrapText="1"/>
      <protection locked="0"/>
    </xf>
    <xf numFmtId="1" fontId="11" fillId="3" borderId="6" xfId="0" applyNumberFormat="1" applyFont="1" applyFill="1" applyBorder="1" applyAlignment="1" applyProtection="1">
      <alignment horizontal="center" vertical="center" wrapText="1"/>
      <protection locked="0"/>
    </xf>
    <xf numFmtId="0" fontId="1" fillId="2" borderId="6" xfId="0" applyFont="1" applyFill="1" applyBorder="1" applyAlignment="1">
      <alignment horizontal="left" vertical="center"/>
    </xf>
    <xf numFmtId="0" fontId="3" fillId="2" borderId="6" xfId="0" applyFont="1" applyFill="1" applyBorder="1" applyAlignment="1">
      <alignment horizontal="left" vertical="center"/>
    </xf>
    <xf numFmtId="0" fontId="1" fillId="3" borderId="1" xfId="0" applyFont="1" applyFill="1" applyBorder="1" applyAlignment="1" applyProtection="1">
      <alignment horizontal="left"/>
      <protection locked="0"/>
    </xf>
    <xf numFmtId="0" fontId="3" fillId="3" borderId="1" xfId="0" applyFont="1" applyFill="1" applyBorder="1" applyAlignment="1" applyProtection="1">
      <alignment horizontal="left"/>
      <protection locked="0"/>
    </xf>
    <xf numFmtId="0" fontId="3" fillId="4" borderId="4" xfId="0" applyFont="1" applyFill="1" applyBorder="1" applyAlignment="1">
      <alignment horizontal="right"/>
    </xf>
    <xf numFmtId="0" fontId="3" fillId="4" borderId="2" xfId="0" applyFont="1" applyFill="1" applyBorder="1" applyAlignment="1">
      <alignment horizontal="right"/>
    </xf>
    <xf numFmtId="0" fontId="3" fillId="4" borderId="5" xfId="0" applyFont="1" applyFill="1" applyBorder="1" applyAlignment="1">
      <alignment horizontal="right"/>
    </xf>
    <xf numFmtId="0" fontId="3" fillId="8" borderId="4" xfId="0" applyFont="1" applyFill="1" applyBorder="1" applyAlignment="1">
      <alignment horizontal="right"/>
    </xf>
    <xf numFmtId="0" fontId="3" fillId="8" borderId="2" xfId="0" applyFont="1" applyFill="1" applyBorder="1" applyAlignment="1">
      <alignment horizontal="right"/>
    </xf>
    <xf numFmtId="0" fontId="3" fillId="8" borderId="5" xfId="0" applyFont="1" applyFill="1" applyBorder="1" applyAlignment="1">
      <alignment horizontal="right"/>
    </xf>
    <xf numFmtId="0" fontId="3" fillId="2" borderId="6" xfId="0" applyFont="1" applyFill="1" applyBorder="1"/>
    <xf numFmtId="0" fontId="2" fillId="0" borderId="6" xfId="0" applyFont="1" applyBorder="1" applyAlignment="1">
      <alignment horizontal="center" textRotation="90"/>
    </xf>
    <xf numFmtId="0" fontId="3" fillId="0" borderId="6" xfId="0" applyFont="1" applyBorder="1" applyAlignment="1">
      <alignment horizontal="center" textRotation="90"/>
    </xf>
    <xf numFmtId="0" fontId="20" fillId="4" borderId="8" xfId="0" applyFont="1" applyFill="1" applyBorder="1" applyAlignment="1">
      <alignment horizontal="center" textRotation="90" wrapText="1"/>
    </xf>
    <xf numFmtId="0" fontId="20" fillId="4" borderId="9" xfId="0" applyFont="1" applyFill="1" applyBorder="1" applyAlignment="1">
      <alignment horizontal="center" textRotation="90" wrapText="1"/>
    </xf>
    <xf numFmtId="0" fontId="20" fillId="4" borderId="10" xfId="0" applyFont="1" applyFill="1" applyBorder="1" applyAlignment="1">
      <alignment horizontal="center" textRotation="90" wrapText="1"/>
    </xf>
    <xf numFmtId="0" fontId="3" fillId="7" borderId="4" xfId="0" applyFont="1" applyFill="1" applyBorder="1" applyAlignment="1">
      <alignment horizontal="center"/>
    </xf>
    <xf numFmtId="0" fontId="3" fillId="7" borderId="2" xfId="0" applyFont="1" applyFill="1" applyBorder="1" applyAlignment="1">
      <alignment horizontal="center"/>
    </xf>
    <xf numFmtId="0" fontId="3" fillId="7" borderId="5" xfId="0" applyFont="1" applyFill="1" applyBorder="1" applyAlignment="1">
      <alignment horizontal="center"/>
    </xf>
    <xf numFmtId="14" fontId="11" fillId="2" borderId="6"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3" fillId="3" borderId="1" xfId="0" applyFont="1" applyFill="1" applyBorder="1" applyAlignment="1" applyProtection="1">
      <alignment horizontal="left" vertical="top"/>
      <protection locked="0"/>
    </xf>
    <xf numFmtId="0" fontId="6" fillId="3" borderId="1" xfId="0" applyFont="1" applyFill="1" applyBorder="1" applyAlignment="1">
      <alignment horizontal="center"/>
    </xf>
    <xf numFmtId="0" fontId="6" fillId="0" borderId="0" xfId="0" applyFont="1" applyAlignment="1">
      <alignment horizontal="left" vertical="center" wrapText="1"/>
    </xf>
    <xf numFmtId="14" fontId="6" fillId="3" borderId="1" xfId="0" applyNumberFormat="1" applyFont="1" applyFill="1" applyBorder="1" applyAlignment="1">
      <alignment horizontal="center"/>
    </xf>
    <xf numFmtId="165" fontId="6" fillId="3" borderId="1" xfId="0" applyNumberFormat="1" applyFont="1" applyFill="1" applyBorder="1"/>
    <xf numFmtId="165" fontId="6" fillId="2" borderId="4" xfId="0" applyNumberFormat="1" applyFont="1" applyFill="1" applyBorder="1" applyAlignment="1">
      <alignment horizontal="left"/>
    </xf>
    <xf numFmtId="165" fontId="6" fillId="2" borderId="2" xfId="0" applyNumberFormat="1" applyFont="1" applyFill="1" applyBorder="1" applyAlignment="1">
      <alignment horizontal="left"/>
    </xf>
    <xf numFmtId="165" fontId="6" fillId="2" borderId="5" xfId="0" applyNumberFormat="1" applyFont="1" applyFill="1" applyBorder="1" applyAlignment="1">
      <alignment horizontal="left"/>
    </xf>
    <xf numFmtId="165" fontId="4" fillId="2" borderId="4" xfId="0" applyNumberFormat="1" applyFont="1" applyFill="1" applyBorder="1" applyAlignment="1">
      <alignment horizontal="left"/>
    </xf>
    <xf numFmtId="165" fontId="4" fillId="2" borderId="2" xfId="0" applyNumberFormat="1" applyFont="1" applyFill="1" applyBorder="1" applyAlignment="1">
      <alignment horizontal="left"/>
    </xf>
    <xf numFmtId="165" fontId="4" fillId="2" borderId="5" xfId="0" applyNumberFormat="1" applyFont="1" applyFill="1" applyBorder="1" applyAlignment="1">
      <alignment horizontal="left"/>
    </xf>
    <xf numFmtId="0" fontId="6" fillId="2" borderId="4" xfId="0" applyFont="1" applyFill="1" applyBorder="1" applyAlignment="1">
      <alignment horizontal="center"/>
    </xf>
    <xf numFmtId="0" fontId="6" fillId="2" borderId="2" xfId="0" applyFont="1" applyFill="1" applyBorder="1" applyAlignment="1">
      <alignment horizontal="center"/>
    </xf>
    <xf numFmtId="0" fontId="6" fillId="2" borderId="5" xfId="0" applyFont="1" applyFill="1" applyBorder="1" applyAlignment="1">
      <alignment horizontal="center"/>
    </xf>
    <xf numFmtId="165" fontId="6" fillId="2" borderId="4" xfId="0" applyNumberFormat="1" applyFont="1" applyFill="1" applyBorder="1"/>
    <xf numFmtId="165" fontId="6" fillId="2" borderId="2" xfId="0" applyNumberFormat="1" applyFont="1" applyFill="1" applyBorder="1"/>
    <xf numFmtId="165" fontId="6" fillId="2" borderId="5" xfId="0" applyNumberFormat="1" applyFont="1" applyFill="1" applyBorder="1"/>
    <xf numFmtId="0" fontId="1" fillId="4" borderId="4" xfId="0" applyFont="1" applyFill="1" applyBorder="1" applyAlignment="1">
      <alignment horizontal="center"/>
    </xf>
    <xf numFmtId="0" fontId="1" fillId="4" borderId="2" xfId="0" applyFont="1" applyFill="1" applyBorder="1" applyAlignment="1">
      <alignment horizontal="center"/>
    </xf>
    <xf numFmtId="0" fontId="1" fillId="4" borderId="5" xfId="0" applyFont="1" applyFill="1" applyBorder="1" applyAlignment="1">
      <alignment horizontal="center"/>
    </xf>
    <xf numFmtId="0" fontId="6" fillId="0" borderId="3" xfId="0" applyFont="1" applyBorder="1"/>
    <xf numFmtId="0" fontId="6" fillId="0" borderId="0" xfId="0" applyFont="1" applyAlignment="1">
      <alignment vertical="top" wrapText="1"/>
    </xf>
    <xf numFmtId="0" fontId="6" fillId="0" borderId="1" xfId="0" applyFont="1" applyBorder="1" applyAlignment="1">
      <alignment vertical="top" wrapText="1"/>
    </xf>
    <xf numFmtId="14" fontId="6" fillId="3" borderId="1" xfId="0" applyNumberFormat="1" applyFont="1" applyFill="1" applyBorder="1" applyAlignment="1">
      <alignment horizontal="left"/>
    </xf>
    <xf numFmtId="0" fontId="31" fillId="0" borderId="0" xfId="0" applyFont="1" applyAlignment="1">
      <alignment horizontal="center" vertical="center"/>
    </xf>
    <xf numFmtId="0" fontId="1" fillId="4" borderId="6" xfId="0" applyFont="1" applyFill="1" applyBorder="1" applyAlignment="1">
      <alignment horizontal="center"/>
    </xf>
    <xf numFmtId="0" fontId="32" fillId="0" borderId="6" xfId="1" applyFont="1" applyBorder="1" applyAlignment="1">
      <alignment horizontal="center" vertical="center"/>
    </xf>
    <xf numFmtId="0" fontId="6" fillId="2" borderId="6" xfId="0" applyFont="1" applyFill="1" applyBorder="1" applyAlignment="1">
      <alignment horizontal="left"/>
    </xf>
    <xf numFmtId="0" fontId="6" fillId="3" borderId="1" xfId="0" applyFont="1" applyFill="1" applyBorder="1"/>
    <xf numFmtId="166" fontId="17" fillId="5" borderId="0" xfId="0" applyNumberFormat="1" applyFont="1" applyFill="1" applyAlignment="1">
      <alignment horizontal="center" vertical="center" wrapText="1"/>
    </xf>
    <xf numFmtId="0" fontId="6" fillId="0" borderId="3" xfId="0" applyFont="1" applyBorder="1" applyAlignment="1">
      <alignment horizontal="left" vertical="top" wrapText="1"/>
    </xf>
    <xf numFmtId="0" fontId="6" fillId="3" borderId="0" xfId="0" applyFont="1" applyFill="1" applyAlignment="1">
      <alignment horizontal="left" vertical="top" wrapText="1"/>
    </xf>
    <xf numFmtId="0" fontId="6" fillId="3" borderId="1" xfId="0" applyFont="1" applyFill="1" applyBorder="1" applyAlignment="1">
      <alignment horizontal="left" vertical="top" wrapText="1"/>
    </xf>
    <xf numFmtId="0" fontId="6" fillId="3" borderId="1" xfId="0" applyFont="1" applyFill="1" applyBorder="1" applyAlignment="1">
      <alignment horizontal="left"/>
    </xf>
    <xf numFmtId="0" fontId="1" fillId="0" borderId="1" xfId="0" applyFont="1" applyBorder="1" applyAlignment="1">
      <alignment vertical="top" wrapText="1"/>
    </xf>
    <xf numFmtId="0" fontId="33" fillId="2" borderId="0" xfId="0" applyFont="1" applyFill="1" applyAlignment="1">
      <alignment horizontal="left" vertical="center" wrapText="1"/>
    </xf>
    <xf numFmtId="0" fontId="33" fillId="2" borderId="1" xfId="0" applyFont="1" applyFill="1" applyBorder="1" applyAlignment="1">
      <alignment horizontal="left" vertical="center" wrapText="1"/>
    </xf>
    <xf numFmtId="0" fontId="33" fillId="3" borderId="2" xfId="0" applyFont="1" applyFill="1" applyBorder="1" applyProtection="1">
      <protection locked="0"/>
    </xf>
    <xf numFmtId="0" fontId="33" fillId="0" borderId="3" xfId="0" applyFont="1" applyBorder="1" applyAlignment="1">
      <alignment horizontal="center"/>
    </xf>
    <xf numFmtId="14" fontId="45" fillId="3" borderId="1" xfId="0" applyNumberFormat="1" applyFont="1" applyFill="1" applyBorder="1" applyAlignment="1" applyProtection="1">
      <alignment horizontal="center" vertical="center" wrapText="1"/>
      <protection locked="0"/>
    </xf>
    <xf numFmtId="0" fontId="45" fillId="3" borderId="1" xfId="0" applyFont="1" applyFill="1" applyBorder="1" applyAlignment="1" applyProtection="1">
      <alignment horizontal="center" vertical="center" wrapText="1"/>
      <protection locked="0"/>
    </xf>
    <xf numFmtId="0" fontId="44" fillId="3" borderId="1" xfId="4" applyFont="1" applyFill="1" applyBorder="1" applyAlignment="1" applyProtection="1">
      <alignment horizontal="center" vertical="center"/>
      <protection locked="0"/>
    </xf>
    <xf numFmtId="0" fontId="33" fillId="0" borderId="0" xfId="0" applyFont="1" applyAlignment="1">
      <alignment horizontal="left" vertical="top" wrapText="1"/>
    </xf>
    <xf numFmtId="0" fontId="29" fillId="5" borderId="0" xfId="0" applyFont="1" applyFill="1" applyAlignment="1">
      <alignment horizontal="center" vertical="center" wrapText="1"/>
    </xf>
    <xf numFmtId="0" fontId="33" fillId="2" borderId="4" xfId="0" applyFont="1" applyFill="1" applyBorder="1" applyAlignment="1">
      <alignment horizontal="left"/>
    </xf>
    <xf numFmtId="0" fontId="33" fillId="2" borderId="2" xfId="0" applyFont="1" applyFill="1" applyBorder="1" applyAlignment="1">
      <alignment horizontal="left"/>
    </xf>
    <xf numFmtId="0" fontId="33" fillId="2" borderId="5" xfId="0" applyFont="1" applyFill="1" applyBorder="1" applyAlignment="1">
      <alignment horizontal="left"/>
    </xf>
    <xf numFmtId="0" fontId="49" fillId="2" borderId="6" xfId="0" applyFont="1" applyFill="1" applyBorder="1" applyAlignment="1">
      <alignment horizontal="left"/>
    </xf>
    <xf numFmtId="168" fontId="50" fillId="2" borderId="0" xfId="0" applyNumberFormat="1" applyFont="1" applyFill="1" applyAlignment="1">
      <alignment horizontal="center" vertical="top"/>
    </xf>
    <xf numFmtId="0" fontId="20" fillId="0" borderId="27" xfId="0" applyFont="1" applyBorder="1" applyAlignment="1">
      <alignment horizontal="center" wrapText="1"/>
    </xf>
    <xf numFmtId="0" fontId="20" fillId="0" borderId="0" xfId="0" applyFont="1" applyAlignment="1">
      <alignment horizontal="center" wrapText="1"/>
    </xf>
    <xf numFmtId="0" fontId="20" fillId="0" borderId="28" xfId="0" applyFont="1" applyBorder="1" applyAlignment="1">
      <alignment horizontal="center" wrapText="1"/>
    </xf>
    <xf numFmtId="0" fontId="20" fillId="0" borderId="24" xfId="0" applyFont="1" applyBorder="1" applyAlignment="1">
      <alignment horizontal="center" wrapText="1"/>
    </xf>
    <xf numFmtId="0" fontId="20" fillId="0" borderId="25" xfId="0" applyFont="1" applyBorder="1" applyAlignment="1">
      <alignment horizontal="center" wrapText="1"/>
    </xf>
    <xf numFmtId="0" fontId="20" fillId="0" borderId="26" xfId="0" applyFont="1" applyBorder="1" applyAlignment="1">
      <alignment horizontal="center" wrapText="1"/>
    </xf>
    <xf numFmtId="0" fontId="20" fillId="0" borderId="22" xfId="0" applyFont="1" applyBorder="1" applyAlignment="1">
      <alignment horizontal="center"/>
    </xf>
    <xf numFmtId="0" fontId="20" fillId="0" borderId="23" xfId="0" applyFont="1" applyBorder="1" applyAlignment="1">
      <alignment horizontal="center"/>
    </xf>
    <xf numFmtId="0" fontId="20" fillId="0" borderId="21" xfId="0" applyFont="1" applyBorder="1" applyAlignment="1">
      <alignment horizontal="center"/>
    </xf>
    <xf numFmtId="0" fontId="49" fillId="2" borderId="16" xfId="0" applyFont="1" applyFill="1" applyBorder="1" applyAlignment="1">
      <alignment horizontal="left" wrapText="1"/>
    </xf>
    <xf numFmtId="0" fontId="49" fillId="2" borderId="3" xfId="0" applyFont="1" applyFill="1" applyBorder="1" applyAlignment="1">
      <alignment horizontal="left" wrapText="1"/>
    </xf>
    <xf numFmtId="0" fontId="49" fillId="2" borderId="17" xfId="0" applyFont="1" applyFill="1" applyBorder="1" applyAlignment="1">
      <alignment horizontal="left" wrapText="1"/>
    </xf>
    <xf numFmtId="0" fontId="49" fillId="2" borderId="18" xfId="0" applyFont="1" applyFill="1" applyBorder="1" applyAlignment="1">
      <alignment horizontal="left" wrapText="1"/>
    </xf>
    <xf numFmtId="0" fontId="49" fillId="2" borderId="0" xfId="0" applyFont="1" applyFill="1" applyAlignment="1">
      <alignment horizontal="left" wrapText="1"/>
    </xf>
    <xf numFmtId="0" fontId="49" fillId="2" borderId="15" xfId="0" applyFont="1" applyFill="1" applyBorder="1" applyAlignment="1">
      <alignment horizontal="left" wrapText="1"/>
    </xf>
    <xf numFmtId="0" fontId="49" fillId="2" borderId="19" xfId="0" applyFont="1" applyFill="1" applyBorder="1" applyAlignment="1">
      <alignment horizontal="left" wrapText="1"/>
    </xf>
    <xf numFmtId="0" fontId="49" fillId="2" borderId="1" xfId="0" applyFont="1" applyFill="1" applyBorder="1" applyAlignment="1">
      <alignment horizontal="left" wrapText="1"/>
    </xf>
    <xf numFmtId="0" fontId="49" fillId="2" borderId="20" xfId="0" applyFont="1" applyFill="1" applyBorder="1" applyAlignment="1">
      <alignment horizontal="left" wrapText="1"/>
    </xf>
    <xf numFmtId="0" fontId="20" fillId="3" borderId="1" xfId="0" applyFont="1" applyFill="1" applyBorder="1" applyAlignment="1" applyProtection="1">
      <alignment horizontal="center"/>
      <protection locked="0"/>
    </xf>
    <xf numFmtId="168" fontId="50" fillId="2" borderId="22" xfId="0" applyNumberFormat="1" applyFont="1" applyFill="1" applyBorder="1" applyAlignment="1">
      <alignment horizontal="center" vertical="top"/>
    </xf>
    <xf numFmtId="0" fontId="20" fillId="0" borderId="0" xfId="0" applyFont="1" applyAlignment="1">
      <alignment horizontal="left"/>
    </xf>
    <xf numFmtId="0" fontId="20" fillId="0" borderId="0" xfId="0" applyFont="1" applyAlignment="1">
      <alignment vertical="top"/>
    </xf>
    <xf numFmtId="0" fontId="20" fillId="0" borderId="0" xfId="0" applyFont="1" applyAlignment="1">
      <alignment horizontal="left" vertical="top"/>
    </xf>
    <xf numFmtId="0" fontId="20" fillId="3" borderId="3" xfId="0" applyFont="1" applyFill="1" applyBorder="1" applyAlignment="1" applyProtection="1">
      <alignment horizontal="left" vertical="top" wrapText="1"/>
      <protection locked="0"/>
    </xf>
    <xf numFmtId="0" fontId="20" fillId="3" borderId="1" xfId="0" applyFont="1" applyFill="1" applyBorder="1" applyAlignment="1" applyProtection="1">
      <alignment horizontal="left" vertical="top" wrapText="1"/>
      <protection locked="0"/>
    </xf>
    <xf numFmtId="0" fontId="20" fillId="3" borderId="0" xfId="0" applyFont="1" applyFill="1" applyAlignment="1" applyProtection="1">
      <alignment horizontal="left" vertical="top" wrapText="1"/>
      <protection locked="0"/>
    </xf>
    <xf numFmtId="0" fontId="20" fillId="3" borderId="2" xfId="0" applyFont="1" applyFill="1" applyBorder="1" applyAlignment="1" applyProtection="1">
      <alignment horizontal="left" vertical="top" wrapText="1"/>
      <protection locked="0"/>
    </xf>
    <xf numFmtId="0" fontId="20" fillId="3" borderId="2" xfId="0" applyFont="1" applyFill="1" applyBorder="1" applyAlignment="1" applyProtection="1">
      <alignment horizontal="left" wrapText="1"/>
      <protection locked="0"/>
    </xf>
    <xf numFmtId="0" fontId="47" fillId="0" borderId="6" xfId="1" applyFont="1" applyBorder="1" applyAlignment="1">
      <alignment horizontal="center" vertical="center"/>
    </xf>
    <xf numFmtId="0" fontId="48" fillId="9" borderId="0" xfId="0" applyFont="1" applyFill="1" applyAlignment="1">
      <alignment horizontal="center" vertical="center" wrapText="1"/>
    </xf>
    <xf numFmtId="0" fontId="20" fillId="2" borderId="4" xfId="0" applyFont="1" applyFill="1" applyBorder="1" applyAlignment="1">
      <alignment horizontal="left"/>
    </xf>
    <xf numFmtId="0" fontId="20" fillId="2" borderId="2" xfId="0" applyFont="1" applyFill="1" applyBorder="1" applyAlignment="1">
      <alignment horizontal="left"/>
    </xf>
    <xf numFmtId="0" fontId="20" fillId="2" borderId="5" xfId="0" applyFont="1" applyFill="1" applyBorder="1" applyAlignment="1">
      <alignment horizontal="left"/>
    </xf>
    <xf numFmtId="0" fontId="1" fillId="0" borderId="1" xfId="0" applyFont="1" applyBorder="1" applyAlignment="1">
      <alignment horizontal="center"/>
    </xf>
    <xf numFmtId="168" fontId="20" fillId="3" borderId="1" xfId="0" applyNumberFormat="1" applyFont="1" applyFill="1" applyBorder="1" applyAlignment="1" applyProtection="1">
      <alignment horizontal="center"/>
      <protection locked="0"/>
    </xf>
    <xf numFmtId="0" fontId="1" fillId="0" borderId="3" xfId="0" applyFont="1" applyBorder="1" applyAlignment="1">
      <alignment horizontal="center"/>
    </xf>
    <xf numFmtId="0" fontId="1" fillId="3" borderId="1" xfId="0" applyFont="1" applyFill="1" applyBorder="1" applyAlignment="1" applyProtection="1">
      <alignment horizontal="center" wrapText="1"/>
      <protection locked="0"/>
    </xf>
    <xf numFmtId="0" fontId="20" fillId="0" borderId="0" xfId="0" applyFont="1" applyAlignment="1">
      <alignment horizontal="left" wrapText="1"/>
    </xf>
    <xf numFmtId="0" fontId="33" fillId="0" borderId="0" xfId="0" applyFont="1" applyAlignment="1">
      <alignment horizontal="center"/>
    </xf>
    <xf numFmtId="0" fontId="33" fillId="0" borderId="15" xfId="0" applyFont="1" applyBorder="1" applyAlignment="1">
      <alignment horizontal="center"/>
    </xf>
    <xf numFmtId="42" fontId="33" fillId="3" borderId="0" xfId="0" applyNumberFormat="1" applyFont="1" applyFill="1" applyAlignment="1" applyProtection="1">
      <alignment horizontal="center"/>
      <protection locked="0"/>
    </xf>
    <xf numFmtId="42" fontId="33" fillId="3" borderId="1" xfId="0" applyNumberFormat="1" applyFont="1" applyFill="1" applyBorder="1" applyAlignment="1" applyProtection="1">
      <alignment horizontal="center"/>
      <protection locked="0"/>
    </xf>
    <xf numFmtId="42" fontId="33" fillId="2" borderId="0" xfId="0" applyNumberFormat="1" applyFont="1" applyFill="1" applyAlignment="1">
      <alignment horizontal="center"/>
    </xf>
    <xf numFmtId="0" fontId="33" fillId="3" borderId="1" xfId="0" applyFont="1" applyFill="1" applyBorder="1" applyAlignment="1" applyProtection="1">
      <alignment horizontal="center"/>
      <protection locked="0"/>
    </xf>
    <xf numFmtId="170" fontId="33" fillId="3" borderId="1" xfId="0" applyNumberFormat="1" applyFont="1" applyFill="1" applyBorder="1" applyAlignment="1" applyProtection="1">
      <alignment horizontal="left"/>
      <protection locked="0"/>
    </xf>
    <xf numFmtId="0" fontId="33" fillId="0" borderId="0" xfId="0" applyFont="1" applyAlignment="1">
      <alignment horizontal="left" wrapText="1"/>
    </xf>
    <xf numFmtId="0" fontId="33" fillId="0" borderId="0" xfId="0" applyFont="1" applyAlignment="1">
      <alignment horizontal="left"/>
    </xf>
    <xf numFmtId="9" fontId="33" fillId="2" borderId="0" xfId="0" applyNumberFormat="1" applyFont="1" applyFill="1" applyAlignment="1">
      <alignment horizontal="center"/>
    </xf>
    <xf numFmtId="169" fontId="33" fillId="2" borderId="0" xfId="0" applyNumberFormat="1" applyFont="1" applyFill="1" applyAlignment="1">
      <alignment horizontal="center"/>
    </xf>
    <xf numFmtId="0" fontId="33" fillId="0" borderId="1" xfId="0" applyFont="1" applyBorder="1" applyAlignment="1">
      <alignment horizontal="center"/>
    </xf>
    <xf numFmtId="0" fontId="33" fillId="0" borderId="0" xfId="0" applyFont="1"/>
    <xf numFmtId="0" fontId="43" fillId="0" borderId="0" xfId="0" applyFont="1" applyAlignment="1">
      <alignment horizontal="center" vertical="center" wrapText="1"/>
    </xf>
    <xf numFmtId="0" fontId="44" fillId="0" borderId="0" xfId="0" applyFont="1"/>
    <xf numFmtId="0" fontId="43" fillId="0" borderId="0" xfId="0" applyFont="1" applyAlignment="1">
      <alignment horizontal="left"/>
    </xf>
    <xf numFmtId="0" fontId="43" fillId="0" borderId="0" xfId="0" applyFont="1" applyAlignment="1">
      <alignment horizontal="center" vertical="center"/>
    </xf>
    <xf numFmtId="0" fontId="33" fillId="3" borderId="0" xfId="0" applyFont="1" applyFill="1" applyAlignment="1" applyProtection="1">
      <alignment horizontal="center"/>
      <protection locked="0"/>
    </xf>
    <xf numFmtId="0" fontId="43" fillId="2" borderId="6" xfId="0" applyFont="1" applyFill="1" applyBorder="1" applyAlignment="1">
      <alignment horizontal="right"/>
    </xf>
    <xf numFmtId="42" fontId="33" fillId="2" borderId="6" xfId="0" applyNumberFormat="1" applyFont="1" applyFill="1" applyBorder="1" applyAlignment="1">
      <alignment horizontal="center"/>
    </xf>
    <xf numFmtId="0" fontId="33" fillId="0" borderId="4" xfId="0" applyFont="1" applyBorder="1" applyAlignment="1">
      <alignment horizontal="left"/>
    </xf>
    <xf numFmtId="0" fontId="33" fillId="0" borderId="2" xfId="0" applyFont="1" applyBorder="1" applyAlignment="1">
      <alignment horizontal="left"/>
    </xf>
    <xf numFmtId="0" fontId="33" fillId="3" borderId="2" xfId="0" applyFont="1" applyFill="1" applyBorder="1" applyAlignment="1" applyProtection="1">
      <alignment horizontal="center"/>
      <protection locked="0"/>
    </xf>
    <xf numFmtId="0" fontId="33" fillId="3" borderId="5" xfId="0" applyFont="1" applyFill="1" applyBorder="1" applyAlignment="1" applyProtection="1">
      <alignment horizontal="center"/>
      <protection locked="0"/>
    </xf>
    <xf numFmtId="42" fontId="33" fillId="3" borderId="6" xfId="0" applyNumberFormat="1" applyFont="1" applyFill="1" applyBorder="1" applyAlignment="1" applyProtection="1">
      <alignment horizontal="center"/>
      <protection locked="0"/>
    </xf>
    <xf numFmtId="0" fontId="33" fillId="0" borderId="6" xfId="0" applyFont="1" applyBorder="1" applyAlignment="1">
      <alignment horizontal="left"/>
    </xf>
    <xf numFmtId="0" fontId="33" fillId="2" borderId="6" xfId="0" applyFont="1" applyFill="1" applyBorder="1" applyAlignment="1">
      <alignment horizontal="left"/>
    </xf>
    <xf numFmtId="0" fontId="43" fillId="0" borderId="0" xfId="0" applyFont="1" applyAlignment="1">
      <alignment horizontal="left" vertical="top" wrapText="1"/>
    </xf>
    <xf numFmtId="0" fontId="33" fillId="0" borderId="0" xfId="0" applyFont="1" applyAlignment="1">
      <alignment vertical="top" wrapText="1"/>
    </xf>
    <xf numFmtId="0" fontId="43" fillId="10" borderId="6" xfId="0" applyFont="1" applyFill="1" applyBorder="1" applyAlignment="1">
      <alignment horizontal="center"/>
    </xf>
    <xf numFmtId="0" fontId="33" fillId="0" borderId="0" xfId="0" applyFont="1" applyAlignment="1">
      <alignment wrapText="1"/>
    </xf>
    <xf numFmtId="0" fontId="43" fillId="0" borderId="0" xfId="0" applyFont="1" applyAlignment="1">
      <alignment horizontal="center"/>
    </xf>
    <xf numFmtId="0" fontId="33" fillId="0" borderId="0" xfId="0" applyFont="1" applyAlignment="1">
      <alignment horizontal="right" wrapText="1"/>
    </xf>
    <xf numFmtId="170" fontId="33" fillId="3" borderId="0" xfId="0" applyNumberFormat="1" applyFont="1" applyFill="1" applyAlignment="1" applyProtection="1">
      <alignment horizontal="center"/>
      <protection locked="0"/>
    </xf>
    <xf numFmtId="170" fontId="33" fillId="3" borderId="1" xfId="0" applyNumberFormat="1" applyFont="1" applyFill="1" applyBorder="1" applyAlignment="1" applyProtection="1">
      <alignment horizontal="center"/>
      <protection locked="0"/>
    </xf>
  </cellXfs>
  <cellStyles count="6">
    <cellStyle name="Comma" xfId="2" builtinId="3"/>
    <cellStyle name="Hyperlink" xfId="1" builtinId="8"/>
    <cellStyle name="Normal" xfId="0" builtinId="0"/>
    <cellStyle name="Normal 11 2 3" xfId="4" xr:uid="{00000000-0005-0000-0000-000003000000}"/>
    <cellStyle name="Normal 2" xfId="3" xr:uid="{00000000-0005-0000-0000-000004000000}"/>
    <cellStyle name="Percent" xfId="5" builtinId="5"/>
  </cellStyles>
  <dxfs count="93">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i val="0"/>
        <color theme="9" tint="-0.24994659260841701"/>
      </font>
    </dxf>
    <dxf>
      <font>
        <b/>
        <i val="0"/>
        <color theme="9" tint="-0.24994659260841701"/>
      </font>
    </dxf>
    <dxf>
      <numFmt numFmtId="0" formatCode="General"/>
    </dxf>
    <dxf>
      <numFmt numFmtId="0" formatCode="General"/>
    </dxf>
    <dxf>
      <numFmt numFmtId="0" formatCode="General"/>
    </dxf>
    <dxf>
      <font>
        <b/>
        <i val="0"/>
        <strike val="0"/>
      </font>
      <fill>
        <patternFill>
          <bgColor theme="0" tint="-0.24994659260841701"/>
        </patternFill>
      </fill>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strike val="0"/>
        <color theme="0" tint="-0.34998626667073579"/>
      </font>
      <fill>
        <patternFill patternType="none">
          <bgColor auto="1"/>
        </patternFill>
      </fill>
      <border>
        <left/>
        <right/>
        <top/>
        <bottom/>
      </border>
    </dxf>
    <dxf>
      <font>
        <b val="0"/>
        <i val="0"/>
        <strike val="0"/>
        <color theme="0" tint="-0.24994659260841701"/>
      </font>
      <fill>
        <patternFill patternType="none">
          <bgColor auto="1"/>
        </patternFill>
      </fill>
      <border>
        <left/>
        <right/>
        <top/>
        <bottom/>
      </border>
    </dxf>
    <dxf>
      <font>
        <strike val="0"/>
        <color auto="1"/>
      </font>
    </dxf>
    <dxf>
      <font>
        <strike val="0"/>
        <color auto="1"/>
      </font>
    </dxf>
    <dxf>
      <font>
        <strike val="0"/>
        <color auto="1"/>
      </font>
    </dxf>
    <dxf>
      <font>
        <strike val="0"/>
        <color auto="1"/>
      </font>
    </dxf>
    <dxf>
      <font>
        <strike val="0"/>
        <color auto="1"/>
      </font>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font>
      <fill>
        <patternFill>
          <bgColor theme="0"/>
        </patternFill>
      </fill>
      <border>
        <vertical/>
        <horizontal/>
      </border>
    </dxf>
    <dxf>
      <font>
        <color theme="5" tint="-0.24994659260841701"/>
      </font>
    </dxf>
    <dxf>
      <font>
        <color theme="5" tint="-0.24994659260841701"/>
      </font>
    </dxf>
    <dxf>
      <font>
        <color theme="0"/>
      </font>
      <fill>
        <patternFill>
          <bgColor theme="0"/>
        </patternFill>
      </fill>
      <border>
        <left/>
        <right/>
        <top/>
        <bottom/>
        <vertical/>
        <horizontal/>
      </border>
    </dxf>
    <dxf>
      <fill>
        <patternFill>
          <bgColor theme="5" tint="0.59996337778862885"/>
        </patternFill>
      </fill>
    </dxf>
    <dxf>
      <font>
        <color rgb="FF00B050"/>
      </font>
    </dxf>
    <dxf>
      <font>
        <color theme="0" tint="-0.499984740745262"/>
      </font>
    </dxf>
    <dxf>
      <font>
        <color rgb="FF00B050"/>
      </font>
    </dxf>
    <dxf>
      <font>
        <color theme="5" tint="-0.24994659260841701"/>
      </font>
    </dxf>
    <dxf>
      <font>
        <color theme="5" tint="-0.24994659260841701"/>
      </font>
    </dxf>
    <dxf>
      <border>
        <bottom/>
        <vertical/>
        <horizontal/>
      </border>
    </dxf>
    <dxf>
      <font>
        <color theme="0"/>
      </font>
      <fill>
        <patternFill>
          <bgColor theme="0"/>
        </patternFill>
      </fill>
      <border>
        <vertical/>
        <horizontal/>
      </border>
    </dxf>
    <dxf>
      <font>
        <color theme="0" tint="-0.499984740745262"/>
      </font>
    </dxf>
    <dxf>
      <font>
        <color theme="0"/>
      </font>
      <fill>
        <patternFill>
          <bgColor theme="0"/>
        </patternFill>
      </fill>
      <border>
        <left/>
        <right/>
        <top/>
        <bottom/>
        <vertical/>
        <horizontal/>
      </border>
    </dxf>
    <dxf>
      <font>
        <color theme="0"/>
      </font>
      <fill>
        <patternFill>
          <bgColor theme="0"/>
        </patternFill>
      </fill>
      <border>
        <left/>
        <right style="thin">
          <color theme="0"/>
        </right>
        <top/>
        <bottom style="thin">
          <color theme="0"/>
        </bottom>
        <vertical/>
        <horizontal/>
      </border>
    </dxf>
    <dxf>
      <fill>
        <patternFill>
          <bgColor theme="5" tint="0.59996337778862885"/>
        </patternFill>
      </fill>
    </dxf>
    <dxf>
      <font>
        <color rgb="FF00B050"/>
      </font>
    </dxf>
    <dxf>
      <font>
        <color theme="0" tint="-0.499984740745262"/>
      </font>
    </dxf>
    <dxf>
      <font>
        <color rgb="FF00B050"/>
      </font>
    </dxf>
  </dxfs>
  <tableStyles count="0" defaultTableStyle="TableStyleMedium2" defaultPivotStyle="PivotStyleLight16"/>
  <colors>
    <mruColors>
      <color rgb="FFFFFF99"/>
      <color rgb="FFCC00FF"/>
      <color rgb="FF9933FF"/>
      <color rgb="FFE9B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304800</xdr:colOff>
      <xdr:row>54</xdr:row>
      <xdr:rowOff>95250</xdr:rowOff>
    </xdr:from>
    <xdr:to>
      <xdr:col>12</xdr:col>
      <xdr:colOff>53169</xdr:colOff>
      <xdr:row>61</xdr:row>
      <xdr:rowOff>79221</xdr:rowOff>
    </xdr:to>
    <xdr:pic>
      <xdr:nvPicPr>
        <xdr:cNvPr id="3" name="Picture 2">
          <a:extLst>
            <a:ext uri="{FF2B5EF4-FFF2-40B4-BE49-F238E27FC236}">
              <a16:creationId xmlns:a16="http://schemas.microsoft.com/office/drawing/2014/main" id="{7CC6109A-2EBF-41AA-9818-C2BB72DEC585}"/>
            </a:ext>
          </a:extLst>
        </xdr:cNvPr>
        <xdr:cNvPicPr>
          <a:picLocks noChangeAspect="1"/>
        </xdr:cNvPicPr>
      </xdr:nvPicPr>
      <xdr:blipFill>
        <a:blip xmlns:r="http://schemas.openxmlformats.org/officeDocument/2006/relationships" r:embed="rId1"/>
        <a:stretch>
          <a:fillRect/>
        </a:stretch>
      </xdr:blipFill>
      <xdr:spPr>
        <a:xfrm>
          <a:off x="914400" y="8616950"/>
          <a:ext cx="6453969" cy="1250796"/>
        </a:xfrm>
        <a:prstGeom prst="rect">
          <a:avLst/>
        </a:prstGeom>
      </xdr:spPr>
    </xdr:pic>
    <xdr:clientData/>
  </xdr:twoCellAnchor>
  <xdr:twoCellAnchor editAs="oneCell">
    <xdr:from>
      <xdr:col>1</xdr:col>
      <xdr:colOff>600075</xdr:colOff>
      <xdr:row>51</xdr:row>
      <xdr:rowOff>123825</xdr:rowOff>
    </xdr:from>
    <xdr:to>
      <xdr:col>11</xdr:col>
      <xdr:colOff>246932</xdr:colOff>
      <xdr:row>53</xdr:row>
      <xdr:rowOff>152352</xdr:rowOff>
    </xdr:to>
    <xdr:pic>
      <xdr:nvPicPr>
        <xdr:cNvPr id="4" name="Picture 3">
          <a:extLst>
            <a:ext uri="{FF2B5EF4-FFF2-40B4-BE49-F238E27FC236}">
              <a16:creationId xmlns:a16="http://schemas.microsoft.com/office/drawing/2014/main" id="{2BFD4360-1531-4149-AF53-3FC66C41FE04}"/>
            </a:ext>
          </a:extLst>
        </xdr:cNvPr>
        <xdr:cNvPicPr>
          <a:picLocks noChangeAspect="1"/>
        </xdr:cNvPicPr>
      </xdr:nvPicPr>
      <xdr:blipFill>
        <a:blip xmlns:r="http://schemas.openxmlformats.org/officeDocument/2006/relationships" r:embed="rId2"/>
        <a:stretch>
          <a:fillRect/>
        </a:stretch>
      </xdr:blipFill>
      <xdr:spPr>
        <a:xfrm>
          <a:off x="1212850" y="8096250"/>
          <a:ext cx="5742857" cy="390477"/>
        </a:xfrm>
        <a:prstGeom prst="rect">
          <a:avLst/>
        </a:prstGeom>
      </xdr:spPr>
    </xdr:pic>
    <xdr:clientData/>
  </xdr:twoCellAnchor>
  <xdr:twoCellAnchor editAs="oneCell">
    <xdr:from>
      <xdr:col>11</xdr:col>
      <xdr:colOff>247650</xdr:colOff>
      <xdr:row>12</xdr:row>
      <xdr:rowOff>142875</xdr:rowOff>
    </xdr:from>
    <xdr:to>
      <xdr:col>13</xdr:col>
      <xdr:colOff>142875</xdr:colOff>
      <xdr:row>14</xdr:row>
      <xdr:rowOff>76200</xdr:rowOff>
    </xdr:to>
    <xdr:pic>
      <xdr:nvPicPr>
        <xdr:cNvPr id="2" name="Picture 1">
          <a:extLst>
            <a:ext uri="{FF2B5EF4-FFF2-40B4-BE49-F238E27FC236}">
              <a16:creationId xmlns:a16="http://schemas.microsoft.com/office/drawing/2014/main" id="{1AAB2109-321E-47ED-938B-581ED6DF333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953250" y="2695575"/>
          <a:ext cx="1114425"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16</xdr:row>
      <xdr:rowOff>171450</xdr:rowOff>
    </xdr:from>
    <xdr:to>
      <xdr:col>8</xdr:col>
      <xdr:colOff>247181</xdr:colOff>
      <xdr:row>23</xdr:row>
      <xdr:rowOff>50716</xdr:rowOff>
    </xdr:to>
    <xdr:pic>
      <xdr:nvPicPr>
        <xdr:cNvPr id="8" name="Picture 7">
          <a:extLst>
            <a:ext uri="{FF2B5EF4-FFF2-40B4-BE49-F238E27FC236}">
              <a16:creationId xmlns:a16="http://schemas.microsoft.com/office/drawing/2014/main" id="{78DA5157-1E3F-499E-B262-A56A58A5820D}"/>
            </a:ext>
          </a:extLst>
        </xdr:cNvPr>
        <xdr:cNvPicPr>
          <a:picLocks noChangeAspect="1"/>
        </xdr:cNvPicPr>
      </xdr:nvPicPr>
      <xdr:blipFill>
        <a:blip xmlns:r="http://schemas.openxmlformats.org/officeDocument/2006/relationships" r:embed="rId4"/>
        <a:stretch>
          <a:fillRect/>
        </a:stretch>
      </xdr:blipFill>
      <xdr:spPr>
        <a:xfrm>
          <a:off x="2009775" y="3448050"/>
          <a:ext cx="3114206" cy="1146091"/>
        </a:xfrm>
        <a:prstGeom prst="rect">
          <a:avLst/>
        </a:prstGeom>
      </xdr:spPr>
    </xdr:pic>
    <xdr:clientData/>
  </xdr:twoCellAnchor>
  <xdr:twoCellAnchor editAs="oneCell">
    <xdr:from>
      <xdr:col>4</xdr:col>
      <xdr:colOff>342900</xdr:colOff>
      <xdr:row>26</xdr:row>
      <xdr:rowOff>85725</xdr:rowOff>
    </xdr:from>
    <xdr:to>
      <xdr:col>7</xdr:col>
      <xdr:colOff>0</xdr:colOff>
      <xdr:row>33</xdr:row>
      <xdr:rowOff>171450</xdr:rowOff>
    </xdr:to>
    <xdr:pic>
      <xdr:nvPicPr>
        <xdr:cNvPr id="9" name="Picture 8">
          <a:extLst>
            <a:ext uri="{FF2B5EF4-FFF2-40B4-BE49-F238E27FC236}">
              <a16:creationId xmlns:a16="http://schemas.microsoft.com/office/drawing/2014/main" id="{7E0586DE-A68F-4309-827C-C1032E7E4DB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781300" y="5172075"/>
          <a:ext cx="1485900" cy="1352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428625</xdr:colOff>
      <xdr:row>66</xdr:row>
      <xdr:rowOff>161925</xdr:rowOff>
    </xdr:from>
    <xdr:to>
      <xdr:col>12</xdr:col>
      <xdr:colOff>209550</xdr:colOff>
      <xdr:row>68</xdr:row>
      <xdr:rowOff>123825</xdr:rowOff>
    </xdr:to>
    <xdr:pic>
      <xdr:nvPicPr>
        <xdr:cNvPr id="10" name="Picture 9">
          <a:extLst>
            <a:ext uri="{FF2B5EF4-FFF2-40B4-BE49-F238E27FC236}">
              <a16:creationId xmlns:a16="http://schemas.microsoft.com/office/drawing/2014/main" id="{2E4D0C92-696A-4EE1-A39B-C3FD33ECC4D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038225" y="12792075"/>
          <a:ext cx="6486525"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504825</xdr:colOff>
      <xdr:row>70</xdr:row>
      <xdr:rowOff>66675</xdr:rowOff>
    </xdr:from>
    <xdr:to>
      <xdr:col>9</xdr:col>
      <xdr:colOff>552450</xdr:colOff>
      <xdr:row>78</xdr:row>
      <xdr:rowOff>114300</xdr:rowOff>
    </xdr:to>
    <xdr:pic>
      <xdr:nvPicPr>
        <xdr:cNvPr id="11" name="Picture 10">
          <a:extLst>
            <a:ext uri="{FF2B5EF4-FFF2-40B4-BE49-F238E27FC236}">
              <a16:creationId xmlns:a16="http://schemas.microsoft.com/office/drawing/2014/main" id="{7FB27493-BB58-49F3-B943-03B36BC6268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333625" y="13420725"/>
          <a:ext cx="3705225" cy="149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2024%20Excel%20E-App%20and%20Attachments\2024%209%25%20application%20-%205.14.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App Completion"/>
      <sheetName val="Instructions-Electronic Submit"/>
      <sheetName val="Checklist Items"/>
      <sheetName val="Application"/>
      <sheetName val="Sources and Uses Budget"/>
      <sheetName val="Basis &amp; Credits"/>
      <sheetName val="Sources and Basis Breakdown"/>
      <sheetName val="Points System"/>
      <sheetName val="Disaster Credit Tie Breaker"/>
      <sheetName val="Final Tie Breaker "/>
      <sheetName val="15 Year Pro Forma"/>
      <sheetName val="Subsidy Contract Calculation"/>
      <sheetName val="Applicant Notes"/>
      <sheetName val="Post-award Instructions"/>
      <sheetName val="SCE Basis and Credits"/>
      <sheetName val="FCE Basis and Credits"/>
      <sheetName val="Post-award Project Cost Changes"/>
    </sheetNames>
    <sheetDataSet>
      <sheetData sheetId="0"/>
      <sheetData sheetId="1"/>
      <sheetData sheetId="2"/>
      <sheetData sheetId="3">
        <row r="1">
          <cell r="AS1">
            <v>9</v>
          </cell>
        </row>
        <row r="15">
          <cell r="H15"/>
        </row>
        <row r="17">
          <cell r="H17"/>
        </row>
        <row r="180">
          <cell r="Y180"/>
        </row>
        <row r="185">
          <cell r="I185"/>
        </row>
        <row r="187">
          <cell r="E187"/>
        </row>
        <row r="189">
          <cell r="I189"/>
          <cell r="T189" t="str">
            <v>(select one)</v>
          </cell>
        </row>
        <row r="190">
          <cell r="I190"/>
          <cell r="T190"/>
        </row>
        <row r="193">
          <cell r="T193" t="str">
            <v>No</v>
          </cell>
        </row>
        <row r="194">
          <cell r="T194" t="str">
            <v>No</v>
          </cell>
          <cell r="AI194" t="str">
            <v>No</v>
          </cell>
        </row>
        <row r="195">
          <cell r="T195" t="str">
            <v>No</v>
          </cell>
        </row>
        <row r="196">
          <cell r="T196" t="str">
            <v>No</v>
          </cell>
        </row>
        <row r="199">
          <cell r="R199" t="str">
            <v>(select one)</v>
          </cell>
          <cell r="Z199"/>
        </row>
        <row r="211">
          <cell r="D211" t="str">
            <v>N/A</v>
          </cell>
          <cell r="Y211" t="str">
            <v>No</v>
          </cell>
        </row>
        <row r="212">
          <cell r="Y212"/>
          <cell r="AB212"/>
        </row>
        <row r="214">
          <cell r="D214" t="str">
            <v>(select one)</v>
          </cell>
        </row>
        <row r="215">
          <cell r="AC215"/>
          <cell r="AF215" t="str">
            <v/>
          </cell>
        </row>
        <row r="217">
          <cell r="E217" t="str">
            <v>N/A</v>
          </cell>
        </row>
        <row r="220">
          <cell r="D220"/>
        </row>
        <row r="223">
          <cell r="D223" t="str">
            <v>(select one)</v>
          </cell>
        </row>
        <row r="225">
          <cell r="O225"/>
        </row>
        <row r="226">
          <cell r="O226"/>
        </row>
        <row r="227">
          <cell r="O227"/>
        </row>
        <row r="245">
          <cell r="M245"/>
        </row>
        <row r="249">
          <cell r="AA249"/>
        </row>
        <row r="251">
          <cell r="M251" t="str">
            <v>(select one)</v>
          </cell>
          <cell r="AA251"/>
        </row>
        <row r="253">
          <cell r="M253"/>
        </row>
        <row r="257">
          <cell r="AA257"/>
        </row>
        <row r="259">
          <cell r="M259" t="str">
            <v>(select one)</v>
          </cell>
          <cell r="AA259"/>
        </row>
        <row r="261">
          <cell r="M261"/>
        </row>
        <row r="265">
          <cell r="AA265"/>
        </row>
        <row r="267">
          <cell r="AA267"/>
        </row>
        <row r="287">
          <cell r="H287"/>
        </row>
        <row r="289">
          <cell r="H289"/>
        </row>
        <row r="329">
          <cell r="AA329"/>
        </row>
        <row r="335">
          <cell r="AA335"/>
        </row>
        <row r="337">
          <cell r="AA337"/>
        </row>
        <row r="343">
          <cell r="P343"/>
        </row>
        <row r="349">
          <cell r="M349" t="str">
            <v>N/A</v>
          </cell>
          <cell r="AJ349" t="str">
            <v>N/A</v>
          </cell>
        </row>
        <row r="350">
          <cell r="M350" t="str">
            <v>N/A</v>
          </cell>
          <cell r="AJ350"/>
        </row>
        <row r="351">
          <cell r="M351" t="str">
            <v>N/A</v>
          </cell>
          <cell r="AJ351" t="str">
            <v>N/A</v>
          </cell>
        </row>
        <row r="352">
          <cell r="M352" t="str">
            <v>N/A</v>
          </cell>
        </row>
        <row r="356">
          <cell r="M356"/>
        </row>
        <row r="357">
          <cell r="M357"/>
        </row>
        <row r="370">
          <cell r="S370"/>
          <cell r="V370"/>
          <cell r="AD370"/>
          <cell r="AG370"/>
        </row>
        <row r="404">
          <cell r="R404" t="str">
            <v>N/A</v>
          </cell>
          <cell r="AD404">
            <v>0</v>
          </cell>
        </row>
        <row r="405">
          <cell r="AD405">
            <v>0</v>
          </cell>
        </row>
        <row r="411">
          <cell r="R411"/>
        </row>
        <row r="430">
          <cell r="AG430">
            <v>0</v>
          </cell>
        </row>
        <row r="432">
          <cell r="AG432">
            <v>0</v>
          </cell>
        </row>
        <row r="433">
          <cell r="AG433">
            <v>0</v>
          </cell>
        </row>
        <row r="437">
          <cell r="AG437" t="str">
            <v/>
          </cell>
        </row>
        <row r="439">
          <cell r="AG439">
            <v>0</v>
          </cell>
        </row>
        <row r="458">
          <cell r="W458"/>
        </row>
        <row r="465">
          <cell r="W465">
            <v>0</v>
          </cell>
        </row>
        <row r="695">
          <cell r="B695"/>
          <cell r="G695"/>
          <cell r="K695"/>
          <cell r="O695"/>
          <cell r="Y695"/>
          <cell r="AH695"/>
        </row>
        <row r="696">
          <cell r="B696"/>
          <cell r="G696"/>
          <cell r="K696"/>
          <cell r="O696"/>
          <cell r="Y696"/>
          <cell r="AH696"/>
        </row>
        <row r="697">
          <cell r="B697"/>
          <cell r="G697"/>
          <cell r="K697"/>
          <cell r="O697"/>
          <cell r="Y697"/>
          <cell r="AH697"/>
        </row>
        <row r="698">
          <cell r="B698"/>
          <cell r="G698"/>
          <cell r="K698"/>
          <cell r="O698"/>
          <cell r="Y698"/>
          <cell r="AH698"/>
        </row>
        <row r="699">
          <cell r="B699"/>
          <cell r="G699"/>
          <cell r="K699"/>
          <cell r="O699"/>
          <cell r="Y699"/>
          <cell r="AH699"/>
        </row>
        <row r="700">
          <cell r="B700"/>
          <cell r="G700"/>
          <cell r="K700"/>
          <cell r="O700"/>
          <cell r="Y700"/>
          <cell r="AH700"/>
        </row>
        <row r="701">
          <cell r="B701"/>
          <cell r="G701"/>
          <cell r="K701"/>
          <cell r="O701"/>
          <cell r="Y701"/>
          <cell r="AH701"/>
        </row>
        <row r="702">
          <cell r="B702"/>
          <cell r="G702"/>
          <cell r="K702"/>
          <cell r="O702"/>
          <cell r="Y702"/>
          <cell r="AH702"/>
        </row>
        <row r="703">
          <cell r="B703"/>
          <cell r="G703"/>
          <cell r="K703"/>
          <cell r="O703"/>
          <cell r="Y703"/>
          <cell r="AH703"/>
        </row>
        <row r="704">
          <cell r="B704"/>
          <cell r="G704"/>
          <cell r="K704"/>
          <cell r="O704"/>
          <cell r="Y704"/>
          <cell r="AH704"/>
        </row>
        <row r="705">
          <cell r="B705"/>
          <cell r="G705"/>
          <cell r="K705"/>
          <cell r="O705"/>
          <cell r="Y705"/>
          <cell r="AH705"/>
        </row>
        <row r="706">
          <cell r="B706"/>
          <cell r="G706"/>
          <cell r="K706"/>
          <cell r="O706"/>
          <cell r="Y706"/>
          <cell r="AH706"/>
        </row>
        <row r="707">
          <cell r="B707"/>
          <cell r="G707"/>
          <cell r="K707"/>
          <cell r="O707"/>
          <cell r="Y707"/>
          <cell r="AH707"/>
        </row>
        <row r="708">
          <cell r="B708"/>
          <cell r="G708"/>
          <cell r="K708"/>
          <cell r="O708"/>
          <cell r="Y708"/>
          <cell r="AH708"/>
        </row>
        <row r="709">
          <cell r="B709"/>
          <cell r="G709"/>
          <cell r="K709"/>
          <cell r="O709"/>
          <cell r="Y709"/>
          <cell r="AH709"/>
        </row>
        <row r="710">
          <cell r="B710"/>
          <cell r="G710"/>
          <cell r="K710"/>
          <cell r="O710"/>
          <cell r="Y710"/>
          <cell r="AH710"/>
        </row>
        <row r="711">
          <cell r="B711"/>
          <cell r="G711"/>
          <cell r="K711"/>
          <cell r="O711"/>
          <cell r="Y711"/>
          <cell r="AH711"/>
        </row>
        <row r="712">
          <cell r="B712"/>
          <cell r="G712"/>
          <cell r="K712"/>
          <cell r="O712"/>
          <cell r="Y712"/>
          <cell r="AH712"/>
        </row>
        <row r="713">
          <cell r="B713"/>
          <cell r="G713"/>
          <cell r="K713"/>
          <cell r="O713"/>
          <cell r="Y713"/>
          <cell r="AH713"/>
        </row>
        <row r="714">
          <cell r="B714"/>
          <cell r="G714"/>
          <cell r="K714"/>
          <cell r="O714"/>
          <cell r="Y714"/>
          <cell r="AH714"/>
        </row>
        <row r="715">
          <cell r="B715"/>
          <cell r="G715"/>
          <cell r="K715"/>
          <cell r="O715"/>
          <cell r="Y715"/>
          <cell r="AH715"/>
        </row>
        <row r="716">
          <cell r="B716"/>
          <cell r="G716"/>
          <cell r="K716"/>
          <cell r="O716"/>
          <cell r="Y716"/>
          <cell r="AH716"/>
        </row>
        <row r="717">
          <cell r="B717"/>
          <cell r="G717"/>
          <cell r="K717"/>
          <cell r="O717"/>
          <cell r="Y717"/>
          <cell r="AH717"/>
        </row>
        <row r="718">
          <cell r="B718"/>
          <cell r="G718"/>
          <cell r="K718"/>
          <cell r="O718"/>
          <cell r="T718">
            <v>0</v>
          </cell>
          <cell r="Y718"/>
          <cell r="AC718">
            <v>0</v>
          </cell>
          <cell r="AH718"/>
        </row>
        <row r="719">
          <cell r="B719"/>
          <cell r="G719"/>
          <cell r="K719"/>
          <cell r="O719"/>
          <cell r="T719">
            <v>0</v>
          </cell>
          <cell r="Y719"/>
          <cell r="AC719">
            <v>0</v>
          </cell>
          <cell r="AH719"/>
        </row>
        <row r="720">
          <cell r="B720"/>
          <cell r="G720"/>
          <cell r="K720"/>
          <cell r="O720"/>
          <cell r="T720">
            <v>0</v>
          </cell>
          <cell r="Y720"/>
          <cell r="AC720">
            <v>0</v>
          </cell>
          <cell r="AH720"/>
        </row>
        <row r="721">
          <cell r="B721"/>
          <cell r="G721"/>
          <cell r="K721"/>
          <cell r="O721"/>
          <cell r="T721">
            <v>0</v>
          </cell>
          <cell r="Y721"/>
          <cell r="AC721">
            <v>0</v>
          </cell>
          <cell r="AH721"/>
        </row>
        <row r="722">
          <cell r="B722"/>
          <cell r="G722"/>
          <cell r="K722"/>
          <cell r="O722"/>
          <cell r="T722">
            <v>0</v>
          </cell>
          <cell r="Y722"/>
          <cell r="AC722">
            <v>0</v>
          </cell>
          <cell r="AH722"/>
        </row>
        <row r="723">
          <cell r="B723"/>
          <cell r="G723"/>
          <cell r="K723"/>
          <cell r="O723"/>
          <cell r="T723">
            <v>0</v>
          </cell>
          <cell r="Y723"/>
          <cell r="AC723">
            <v>0</v>
          </cell>
          <cell r="AH723"/>
        </row>
        <row r="724">
          <cell r="B724"/>
          <cell r="G724"/>
          <cell r="K724"/>
          <cell r="O724"/>
          <cell r="T724">
            <v>0</v>
          </cell>
          <cell r="Y724"/>
          <cell r="AC724">
            <v>0</v>
          </cell>
          <cell r="AH724"/>
        </row>
        <row r="725">
          <cell r="B725"/>
          <cell r="G725"/>
          <cell r="K725"/>
          <cell r="O725"/>
          <cell r="T725">
            <v>0</v>
          </cell>
          <cell r="Y725"/>
          <cell r="AC725">
            <v>0</v>
          </cell>
          <cell r="AH725"/>
        </row>
        <row r="726">
          <cell r="B726"/>
          <cell r="G726"/>
          <cell r="K726"/>
          <cell r="O726"/>
          <cell r="T726">
            <v>0</v>
          </cell>
          <cell r="Y726"/>
          <cell r="AC726">
            <v>0</v>
          </cell>
          <cell r="AH726"/>
        </row>
        <row r="727">
          <cell r="B727"/>
          <cell r="G727"/>
          <cell r="K727"/>
          <cell r="O727"/>
          <cell r="T727">
            <v>0</v>
          </cell>
          <cell r="Y727"/>
          <cell r="AC727">
            <v>0</v>
          </cell>
          <cell r="AH727"/>
        </row>
        <row r="728">
          <cell r="B728"/>
          <cell r="G728"/>
          <cell r="K728"/>
          <cell r="O728"/>
          <cell r="T728">
            <v>0</v>
          </cell>
          <cell r="Y728"/>
          <cell r="AC728">
            <v>0</v>
          </cell>
          <cell r="AH728"/>
        </row>
        <row r="729">
          <cell r="B729"/>
          <cell r="G729"/>
          <cell r="K729"/>
          <cell r="O729"/>
          <cell r="T729">
            <v>0</v>
          </cell>
          <cell r="Y729"/>
          <cell r="AC729">
            <v>0</v>
          </cell>
          <cell r="AH729"/>
        </row>
        <row r="730">
          <cell r="B730" t="str">
            <v>Total # Units:</v>
          </cell>
          <cell r="G730">
            <v>0</v>
          </cell>
          <cell r="O730" t="str">
            <v>Total:</v>
          </cell>
          <cell r="T730">
            <v>0</v>
          </cell>
          <cell r="AC730" t="str">
            <v>Average:</v>
          </cell>
          <cell r="AH730">
            <v>0</v>
          </cell>
        </row>
        <row r="731">
          <cell r="B731"/>
          <cell r="G731"/>
          <cell r="K731"/>
          <cell r="O731"/>
          <cell r="T731"/>
          <cell r="AC731"/>
        </row>
        <row r="732">
          <cell r="G732"/>
          <cell r="K732"/>
          <cell r="O732"/>
          <cell r="T732"/>
          <cell r="AC732"/>
        </row>
        <row r="733">
          <cell r="G733"/>
          <cell r="K733"/>
          <cell r="O733">
            <v>0</v>
          </cell>
          <cell r="T733"/>
          <cell r="AC733"/>
          <cell r="AG733"/>
        </row>
        <row r="734">
          <cell r="G734"/>
          <cell r="K734"/>
          <cell r="O734"/>
          <cell r="T734"/>
          <cell r="AC734"/>
        </row>
        <row r="735">
          <cell r="B735"/>
          <cell r="G735"/>
          <cell r="K735"/>
          <cell r="O735"/>
          <cell r="T735"/>
          <cell r="AC735"/>
        </row>
        <row r="736">
          <cell r="B736" t="str">
            <v>Resyndication project using hold harmless rent limits in the above table?</v>
          </cell>
          <cell r="G736"/>
          <cell r="K736"/>
          <cell r="O736"/>
          <cell r="T736"/>
        </row>
        <row r="737">
          <cell r="B737" t="str">
            <v xml:space="preserve">Hold harmless rents cannot exceed the federal set-aside current tax credit rent limits. Must use current rent limits for units included in the lowest income point category. </v>
          </cell>
          <cell r="G737"/>
          <cell r="K737"/>
          <cell r="O737"/>
          <cell r="T737"/>
          <cell r="AC737"/>
        </row>
        <row r="738">
          <cell r="B738"/>
          <cell r="G738"/>
          <cell r="K738"/>
          <cell r="O738"/>
          <cell r="T738"/>
          <cell r="AC738"/>
        </row>
        <row r="739">
          <cell r="B739"/>
          <cell r="G739"/>
          <cell r="K739"/>
          <cell r="O739"/>
          <cell r="T739"/>
          <cell r="AC739"/>
        </row>
        <row r="740">
          <cell r="B740"/>
          <cell r="G740"/>
          <cell r="K740"/>
          <cell r="O740"/>
          <cell r="T740"/>
          <cell r="AC740"/>
        </row>
        <row r="741">
          <cell r="B741"/>
          <cell r="G741"/>
          <cell r="K741"/>
          <cell r="O741"/>
          <cell r="T741"/>
          <cell r="AC741"/>
        </row>
        <row r="742">
          <cell r="B742"/>
          <cell r="G742"/>
          <cell r="K742"/>
          <cell r="O742"/>
          <cell r="T742"/>
          <cell r="AC742"/>
        </row>
        <row r="743">
          <cell r="B743"/>
          <cell r="G743"/>
          <cell r="K743"/>
          <cell r="O743"/>
          <cell r="T743"/>
          <cell r="AC743"/>
        </row>
        <row r="744">
          <cell r="B744"/>
          <cell r="G744"/>
          <cell r="K744"/>
          <cell r="O744"/>
          <cell r="T744"/>
          <cell r="AC744"/>
        </row>
        <row r="745">
          <cell r="B745"/>
          <cell r="G745"/>
          <cell r="K745"/>
          <cell r="O745"/>
          <cell r="T745"/>
          <cell r="AC745"/>
        </row>
        <row r="746">
          <cell r="B746"/>
          <cell r="G746"/>
          <cell r="K746"/>
          <cell r="O746"/>
          <cell r="T746"/>
          <cell r="AC746"/>
        </row>
        <row r="747">
          <cell r="B747"/>
          <cell r="G747"/>
          <cell r="K747"/>
          <cell r="O747"/>
          <cell r="T747"/>
          <cell r="AC747"/>
        </row>
        <row r="748">
          <cell r="K748"/>
          <cell r="O748" t="str">
            <v>(b)
Number of Units</v>
          </cell>
          <cell r="T748" t="str">
            <v>Average Square Feet</v>
          </cell>
          <cell r="AC748" t="str">
            <v>(d)
Total Monthly Rents 
(b x c)</v>
          </cell>
        </row>
        <row r="749">
          <cell r="K749"/>
          <cell r="O749"/>
          <cell r="T749"/>
          <cell r="AC749"/>
        </row>
        <row r="750">
          <cell r="K750"/>
          <cell r="O750"/>
          <cell r="T750"/>
          <cell r="AC750"/>
        </row>
        <row r="751">
          <cell r="K751"/>
          <cell r="O751"/>
          <cell r="T751"/>
          <cell r="AC751"/>
        </row>
        <row r="752">
          <cell r="K752"/>
          <cell r="O752"/>
          <cell r="T752"/>
          <cell r="AC752">
            <v>0</v>
          </cell>
        </row>
        <row r="756">
          <cell r="O756">
            <v>0</v>
          </cell>
          <cell r="AG756"/>
        </row>
        <row r="766">
          <cell r="J766"/>
          <cell r="O766"/>
          <cell r="T766"/>
          <cell r="X766"/>
        </row>
        <row r="767">
          <cell r="J767"/>
          <cell r="O767"/>
          <cell r="T767"/>
          <cell r="X767"/>
        </row>
        <row r="768">
          <cell r="J768"/>
          <cell r="O768"/>
          <cell r="T768"/>
          <cell r="X768"/>
        </row>
        <row r="769">
          <cell r="J769"/>
          <cell r="O769"/>
          <cell r="T769"/>
          <cell r="X769"/>
        </row>
        <row r="770">
          <cell r="J770"/>
          <cell r="O770"/>
          <cell r="T770"/>
          <cell r="X770"/>
        </row>
        <row r="771">
          <cell r="J771"/>
          <cell r="O771"/>
          <cell r="T771"/>
          <cell r="X771"/>
        </row>
        <row r="772">
          <cell r="J772"/>
          <cell r="O772"/>
          <cell r="T772"/>
          <cell r="X772"/>
        </row>
        <row r="773">
          <cell r="J773"/>
          <cell r="O773"/>
          <cell r="T773"/>
          <cell r="X773"/>
        </row>
        <row r="774">
          <cell r="J774"/>
          <cell r="O774"/>
          <cell r="T774"/>
          <cell r="X774"/>
        </row>
        <row r="775">
          <cell r="J775"/>
          <cell r="O775"/>
          <cell r="T775"/>
          <cell r="X775"/>
        </row>
        <row r="776">
          <cell r="O776">
            <v>0</v>
          </cell>
        </row>
        <row r="777">
          <cell r="O777"/>
        </row>
        <row r="786">
          <cell r="O786"/>
        </row>
        <row r="787">
          <cell r="J787"/>
          <cell r="O787"/>
          <cell r="T787"/>
          <cell r="X787"/>
        </row>
        <row r="788">
          <cell r="J788"/>
          <cell r="O788"/>
          <cell r="T788"/>
          <cell r="X788"/>
        </row>
        <row r="789">
          <cell r="X789"/>
        </row>
        <row r="790">
          <cell r="X790"/>
        </row>
        <row r="791">
          <cell r="X791"/>
        </row>
        <row r="792">
          <cell r="J792"/>
          <cell r="O792"/>
          <cell r="T792"/>
          <cell r="X792"/>
        </row>
        <row r="793">
          <cell r="J793"/>
          <cell r="O793"/>
          <cell r="T793"/>
          <cell r="X793"/>
        </row>
        <row r="794">
          <cell r="J794"/>
          <cell r="O794"/>
          <cell r="T794"/>
          <cell r="X794"/>
        </row>
        <row r="795">
          <cell r="J795"/>
          <cell r="O795"/>
          <cell r="T795"/>
          <cell r="X795"/>
        </row>
        <row r="796">
          <cell r="J796"/>
          <cell r="O796"/>
          <cell r="T796"/>
          <cell r="X796"/>
        </row>
        <row r="797">
          <cell r="O797"/>
        </row>
      </sheetData>
      <sheetData sheetId="4">
        <row r="4">
          <cell r="B4">
            <v>0</v>
          </cell>
        </row>
        <row r="9">
          <cell r="B9">
            <v>0</v>
          </cell>
        </row>
        <row r="13">
          <cell r="B13">
            <v>0</v>
          </cell>
        </row>
        <row r="17">
          <cell r="C17"/>
        </row>
        <row r="18">
          <cell r="C18"/>
        </row>
        <row r="22">
          <cell r="C22"/>
        </row>
        <row r="103">
          <cell r="B103">
            <v>0</v>
          </cell>
        </row>
        <row r="104">
          <cell r="B104">
            <v>0</v>
          </cell>
          <cell r="C104">
            <v>0</v>
          </cell>
        </row>
        <row r="105">
          <cell r="B105"/>
          <cell r="C105"/>
        </row>
      </sheetData>
      <sheetData sheetId="5">
        <row r="49">
          <cell r="AB49"/>
        </row>
        <row r="50">
          <cell r="AB50"/>
        </row>
        <row r="70">
          <cell r="AB70"/>
        </row>
        <row r="71">
          <cell r="AB71"/>
        </row>
      </sheetData>
      <sheetData sheetId="6"/>
      <sheetData sheetId="7">
        <row r="13">
          <cell r="B13" t="str">
            <v>Special Needs housing type project opting for 5 project experience category:</v>
          </cell>
        </row>
        <row r="68">
          <cell r="AK68">
            <v>0</v>
          </cell>
        </row>
        <row r="177">
          <cell r="B177"/>
        </row>
        <row r="370">
          <cell r="C370" t="str">
            <v>Large Family, Senior, At-Risk: Number of Bedrooms =</v>
          </cell>
        </row>
        <row r="378">
          <cell r="C378"/>
        </row>
        <row r="379">
          <cell r="C379" t="str">
            <v>N/A</v>
          </cell>
        </row>
        <row r="389">
          <cell r="C389" t="str">
            <v>N/A</v>
          </cell>
        </row>
        <row r="419">
          <cell r="C419"/>
        </row>
        <row r="431">
          <cell r="C431"/>
        </row>
        <row r="432">
          <cell r="C432" t="str">
            <v>N/A</v>
          </cell>
        </row>
        <row r="444">
          <cell r="C444" t="str">
            <v>N/A</v>
          </cell>
        </row>
      </sheetData>
      <sheetData sheetId="8"/>
      <sheetData sheetId="9"/>
      <sheetData sheetId="10">
        <row r="27">
          <cell r="E27">
            <v>0</v>
          </cell>
        </row>
      </sheetData>
      <sheetData sheetId="11"/>
      <sheetData sheetId="12"/>
      <sheetData sheetId="13"/>
      <sheetData sheetId="14"/>
      <sheetData sheetId="15"/>
      <sheetData sheetId="1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DD8DE13-0D66-4943-8306-02E7D53E4932}" name="Inbox" displayName="Inbox" ref="A1:C193" totalsRowShown="0">
  <autoFilter ref="A1:C193" xr:uid="{3DD8DE13-0D66-4943-8306-02E7D53E4932}"/>
  <tableColumns count="3">
    <tableColumn id="1" xr3:uid="{A344779D-C6E2-42BD-B7D9-DBB408449022}" name="Reference"/>
    <tableColumn id="2" xr3:uid="{F355E8FE-8B68-480E-A55D-7D248ED9E5BB}" name="Value"/>
    <tableColumn id="3" xr3:uid="{1E1FBB69-5EF9-486A-BBD6-C1A68074C31F}" name="Descriptio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D011625-2E86-4E40-9D52-E6AA3700ED9B}" name="UnitsTbl" displayName="UnitsTbl" ref="F1:M47" totalsRowShown="0">
  <autoFilter ref="F1:M47" xr:uid="{3D011625-2E86-4E40-9D52-E6AA3700ED9B}"/>
  <tableColumns count="8">
    <tableColumn id="1" xr3:uid="{88196B9F-C023-48A5-BF78-439719FE8F03}" name="Bedroom Type" dataDxfId="13">
      <calculatedColumnFormula>[1]Application!$B728</calculatedColumnFormula>
    </tableColumn>
    <tableColumn id="2" xr3:uid="{11A09759-FE0C-40A7-811D-02FC5BF6C51F}" name="Number of Units"/>
    <tableColumn id="3" xr3:uid="{D323D631-798A-4897-8393-ABBE9A9941D2}" name="Average Sq Ft"/>
    <tableColumn id="4" xr3:uid="{C23E651C-0985-4EE2-A9F1-BADC5E1B6DB5}" name="Net Rent"/>
    <tableColumn id="5" xr3:uid="{1CE2B8AA-26A5-4C02-8AA7-9C438C780398}" name="Monthly Utility"/>
    <tableColumn id="6" xr3:uid="{9C9FE7CE-51FD-411D-B991-9EA17DAD79C8}" name="Targeted % AMI" dataDxfId="12"/>
    <tableColumn id="7" xr3:uid="{7A770F0F-3DDA-47AF-ABC0-C76CF8035CD9}" name="Count SpN Units" dataDxfId="11"/>
    <tableColumn id="8" xr3:uid="{536BEE0A-7F86-490E-9E1E-EAB5C910585C}" name="Market Rat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ProviderContactsTbl" displayName="ProviderContactsTbl" ref="R2:Z19" totalsRowShown="0">
  <autoFilter ref="R2:Z19" xr:uid="{00000000-0009-0000-0100-000004000000}"/>
  <tableColumns count="9">
    <tableColumn id="1" xr3:uid="{00000000-0010-0000-0200-000001000000}" name="Company Name" dataDxfId="8"/>
    <tableColumn id="2" xr3:uid="{00000000-0010-0000-0200-000002000000}" name="Contact" dataDxfId="7"/>
    <tableColumn id="3" xr3:uid="{00000000-0010-0000-0200-000003000000}" name="Title" dataDxfId="6"/>
    <tableColumn id="4" xr3:uid="{00000000-0010-0000-0200-000004000000}" name="Email" dataDxfId="5"/>
    <tableColumn id="5" xr3:uid="{00000000-0010-0000-0200-000005000000}" name="Phone" dataDxfId="4"/>
    <tableColumn id="6" xr3:uid="{00000000-0010-0000-0200-000006000000}" name="Provider" dataDxfId="3"/>
    <tableColumn id="8" xr3:uid="{00000000-0010-0000-0200-000008000000}" name="R-Provider" dataDxfId="2"/>
    <tableColumn id="7" xr3:uid="{00000000-0010-0000-0200-000007000000}" name="Reference" dataDxfId="1"/>
    <tableColumn id="9" xr3:uid="{00000000-0010-0000-0200-000009000000}" name="R-Reference" dataDxfId="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GeneralPartners" displayName="GeneralPartners" ref="AF1:AJ6" totalsRowShown="0">
  <autoFilter ref="AF1:AJ6" xr:uid="{00000000-0009-0000-0100-000005000000}"/>
  <tableColumns count="5">
    <tableColumn id="1" xr3:uid="{00000000-0010-0000-0300-000001000000}" name="GPs"/>
    <tableColumn id="2" xr3:uid="{00000000-0010-0000-0300-000002000000}" name="Parent Co"/>
    <tableColumn id="3" xr3:uid="{00000000-0010-0000-0300-000003000000}" name="ParentOrNA">
      <calculatedColumnFormula>IF(OR(GeneralPartners[[#This Row],[Parent Co]]="",GeneralPartners[[#This Row],[Parent Co]]=0),"No Parent company entered",GeneralPartners[[#This Row],[Parent Co]])</calculatedColumnFormula>
    </tableColumn>
    <tableColumn id="4" xr3:uid="{00000000-0010-0000-0300-000004000000}" name="LSQoptions"/>
    <tableColumn id="5" xr3:uid="{00000000-0010-0000-0300-000005000000}" name="Typ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X154"/>
  <sheetViews>
    <sheetView showGridLines="0" tabSelected="1" zoomScaleNormal="100" workbookViewId="0">
      <selection sqref="A1:M1"/>
    </sheetView>
  </sheetViews>
  <sheetFormatPr defaultColWidth="9.140625" defaultRowHeight="14.25" x14ac:dyDescent="0.2"/>
  <cols>
    <col min="1" max="16384" width="9.140625" style="52"/>
  </cols>
  <sheetData>
    <row r="1" spans="1:22" ht="30.75" customHeight="1" x14ac:dyDescent="0.4">
      <c r="A1" s="155" t="s">
        <v>402</v>
      </c>
      <c r="B1" s="156"/>
      <c r="C1" s="156"/>
      <c r="D1" s="156"/>
      <c r="E1" s="156"/>
      <c r="F1" s="156"/>
      <c r="G1" s="156"/>
      <c r="H1" s="156"/>
      <c r="I1" s="156"/>
      <c r="J1" s="156"/>
      <c r="K1" s="156"/>
      <c r="L1" s="156"/>
      <c r="M1" s="156"/>
    </row>
    <row r="2" spans="1:22" ht="25.5" customHeight="1" x14ac:dyDescent="0.4">
      <c r="A2" s="135"/>
      <c r="B2" s="136"/>
      <c r="C2" s="136"/>
      <c r="D2" s="136"/>
      <c r="E2" s="160" t="s">
        <v>721</v>
      </c>
      <c r="F2" s="160"/>
      <c r="G2" s="160"/>
      <c r="H2" s="160"/>
      <c r="I2" s="160"/>
      <c r="J2" s="136"/>
      <c r="K2" s="136"/>
      <c r="L2" s="136"/>
      <c r="M2" s="136"/>
    </row>
    <row r="3" spans="1:22" ht="3.75" customHeight="1" x14ac:dyDescent="0.2">
      <c r="B3" s="45"/>
      <c r="C3" s="45"/>
      <c r="D3" s="45"/>
      <c r="E3" s="45"/>
      <c r="F3" s="45"/>
      <c r="G3" s="45"/>
      <c r="H3" s="45"/>
      <c r="I3" s="45"/>
      <c r="J3" s="45"/>
      <c r="K3" s="45"/>
      <c r="L3" s="45"/>
      <c r="M3" s="45"/>
      <c r="N3" s="45"/>
      <c r="O3" s="45"/>
      <c r="P3" s="45"/>
      <c r="Q3" s="45"/>
      <c r="R3" s="45"/>
      <c r="S3" s="45"/>
    </row>
    <row r="4" spans="1:22" ht="15" x14ac:dyDescent="0.25">
      <c r="B4" s="154" t="s">
        <v>503</v>
      </c>
      <c r="C4" s="154"/>
      <c r="D4" s="154"/>
      <c r="E4" s="154"/>
      <c r="F4" s="154"/>
      <c r="G4" s="154"/>
      <c r="H4" s="154"/>
      <c r="I4" s="154"/>
      <c r="J4" s="154"/>
      <c r="K4" s="154"/>
      <c r="L4" s="154"/>
      <c r="M4" s="45"/>
      <c r="N4" s="45"/>
      <c r="O4" s="45"/>
      <c r="P4" s="45"/>
      <c r="Q4" s="45"/>
      <c r="R4" s="45"/>
      <c r="S4" s="45"/>
    </row>
    <row r="5" spans="1:22" x14ac:dyDescent="0.2">
      <c r="B5" s="45"/>
      <c r="C5" s="45"/>
      <c r="D5" s="45"/>
      <c r="E5" s="45"/>
      <c r="F5" s="45"/>
      <c r="G5" s="45"/>
      <c r="H5" s="45"/>
      <c r="I5" s="45"/>
      <c r="J5" s="45"/>
      <c r="K5" s="45"/>
      <c r="L5" s="45"/>
      <c r="M5" s="45"/>
      <c r="N5" s="45"/>
      <c r="O5" s="45"/>
      <c r="P5" s="45"/>
      <c r="Q5" s="45"/>
      <c r="R5" s="45"/>
      <c r="S5" s="45"/>
    </row>
    <row r="6" spans="1:22" x14ac:dyDescent="0.2">
      <c r="B6" s="158" t="s">
        <v>723</v>
      </c>
      <c r="C6" s="158"/>
      <c r="D6" s="158"/>
      <c r="E6" s="158"/>
      <c r="F6" s="158"/>
      <c r="G6" s="158"/>
      <c r="H6" s="158"/>
      <c r="I6" s="158"/>
      <c r="J6" s="158"/>
      <c r="K6" s="158"/>
      <c r="L6" s="158"/>
      <c r="M6" s="45"/>
      <c r="N6" s="45"/>
      <c r="O6" s="45"/>
    </row>
    <row r="7" spans="1:22" x14ac:dyDescent="0.2">
      <c r="B7" s="158"/>
      <c r="C7" s="158"/>
      <c r="D7" s="158"/>
      <c r="E7" s="158"/>
      <c r="F7" s="158"/>
      <c r="G7" s="158"/>
      <c r="H7" s="158"/>
      <c r="I7" s="158"/>
      <c r="J7" s="158"/>
      <c r="K7" s="158"/>
      <c r="L7" s="158"/>
      <c r="M7" s="45"/>
      <c r="N7" s="45"/>
      <c r="O7" s="45"/>
    </row>
    <row r="8" spans="1:22" x14ac:dyDescent="0.2">
      <c r="B8" s="158"/>
      <c r="C8" s="158"/>
      <c r="D8" s="158"/>
      <c r="E8" s="158"/>
      <c r="F8" s="158"/>
      <c r="G8" s="158"/>
      <c r="H8" s="158"/>
      <c r="I8" s="158"/>
      <c r="J8" s="158"/>
      <c r="K8" s="158"/>
      <c r="L8" s="158"/>
      <c r="M8" s="45"/>
      <c r="N8" s="45"/>
      <c r="O8" s="45"/>
    </row>
    <row r="9" spans="1:22" ht="26.25" customHeight="1" x14ac:dyDescent="0.2">
      <c r="B9" s="158"/>
      <c r="C9" s="158"/>
      <c r="D9" s="158"/>
      <c r="E9" s="158"/>
      <c r="F9" s="158"/>
      <c r="G9" s="158"/>
      <c r="H9" s="158"/>
      <c r="I9" s="158"/>
      <c r="J9" s="158"/>
      <c r="K9" s="158"/>
      <c r="L9" s="158"/>
      <c r="M9" s="45"/>
      <c r="N9" s="45"/>
      <c r="O9" s="45"/>
      <c r="Q9" s="150" t="s">
        <v>706</v>
      </c>
      <c r="R9" s="150"/>
      <c r="S9" s="150"/>
      <c r="T9" s="150"/>
      <c r="U9" s="150"/>
      <c r="V9" s="150"/>
    </row>
    <row r="10" spans="1:22" x14ac:dyDescent="0.2">
      <c r="B10" s="125"/>
      <c r="C10" s="125"/>
      <c r="D10" s="125"/>
      <c r="E10" s="159" t="str">
        <f>HYPERLINK("mailto:tcacdocs@treasurer.ca.gov?subject=Linked Workbook Feedback","mailto: TCACdocs@treasurer.ca.gov")</f>
        <v>mailto: TCACdocs@treasurer.ca.gov</v>
      </c>
      <c r="F10" s="159"/>
      <c r="G10" s="159"/>
      <c r="H10" s="159"/>
      <c r="I10" s="159"/>
      <c r="J10" s="125"/>
      <c r="K10" s="125"/>
      <c r="L10" s="125"/>
      <c r="M10" s="45"/>
      <c r="N10" s="45"/>
      <c r="O10" s="45"/>
      <c r="Q10" s="140"/>
      <c r="R10" s="141"/>
      <c r="S10" s="141"/>
      <c r="T10" s="141"/>
      <c r="U10" s="142"/>
      <c r="V10" s="143"/>
    </row>
    <row r="11" spans="1:22" x14ac:dyDescent="0.2">
      <c r="B11" s="45"/>
      <c r="C11" s="45"/>
      <c r="D11" s="45"/>
      <c r="E11" s="45"/>
      <c r="F11" s="45"/>
      <c r="G11" s="45"/>
      <c r="H11" s="45"/>
      <c r="I11" s="45"/>
      <c r="J11" s="45"/>
      <c r="K11" s="45"/>
      <c r="L11" s="45"/>
      <c r="M11" s="45"/>
      <c r="N11" s="45"/>
      <c r="O11" s="45"/>
      <c r="Q11" s="148" t="s">
        <v>625</v>
      </c>
      <c r="R11" s="149" t="s">
        <v>699</v>
      </c>
      <c r="S11" s="45"/>
      <c r="T11" s="45"/>
      <c r="V11" s="144"/>
    </row>
    <row r="12" spans="1:22" x14ac:dyDescent="0.2">
      <c r="B12" s="68" t="s">
        <v>403</v>
      </c>
      <c r="C12" s="45" t="s">
        <v>667</v>
      </c>
      <c r="D12" s="45"/>
      <c r="E12" s="45"/>
      <c r="F12" s="45"/>
      <c r="G12" s="45"/>
      <c r="H12" s="45"/>
      <c r="I12" s="45"/>
      <c r="J12" s="45"/>
      <c r="K12" s="45"/>
      <c r="L12" s="45"/>
      <c r="M12" s="45"/>
      <c r="N12" s="45"/>
      <c r="O12" s="45"/>
      <c r="Q12" s="148" t="s">
        <v>625</v>
      </c>
      <c r="R12" s="149" t="s">
        <v>700</v>
      </c>
      <c r="S12" s="45"/>
      <c r="T12" s="45"/>
      <c r="V12" s="144"/>
    </row>
    <row r="13" spans="1:22" x14ac:dyDescent="0.2">
      <c r="B13" s="68"/>
      <c r="C13" s="45"/>
      <c r="D13" s="45"/>
      <c r="E13" s="45"/>
      <c r="F13" s="45"/>
      <c r="G13" s="45"/>
      <c r="H13" s="45"/>
      <c r="I13" s="45"/>
      <c r="J13" s="45"/>
      <c r="K13" s="45"/>
      <c r="L13" s="45"/>
      <c r="M13" s="45"/>
      <c r="N13" s="45"/>
      <c r="O13" s="45"/>
      <c r="Q13" s="148" t="s">
        <v>625</v>
      </c>
      <c r="R13" s="149" t="s">
        <v>701</v>
      </c>
      <c r="S13" s="45"/>
      <c r="T13" s="45"/>
      <c r="V13" s="144"/>
    </row>
    <row r="14" spans="1:22" x14ac:dyDescent="0.2">
      <c r="B14" s="68" t="s">
        <v>404</v>
      </c>
      <c r="C14" s="45" t="s">
        <v>724</v>
      </c>
      <c r="D14" s="45"/>
      <c r="E14" s="45"/>
      <c r="F14" s="45"/>
      <c r="G14" s="45"/>
      <c r="H14" s="45"/>
      <c r="I14" s="45"/>
      <c r="J14" s="45"/>
      <c r="K14" s="45"/>
      <c r="L14" s="45"/>
      <c r="M14" s="45"/>
      <c r="N14" s="45"/>
      <c r="O14" s="45"/>
      <c r="Q14" s="148" t="s">
        <v>625</v>
      </c>
      <c r="R14" s="149" t="s">
        <v>702</v>
      </c>
      <c r="S14" s="45"/>
      <c r="T14" s="45"/>
      <c r="V14" s="144"/>
    </row>
    <row r="15" spans="1:22" x14ac:dyDescent="0.2">
      <c r="B15" s="68"/>
      <c r="C15" s="45"/>
      <c r="D15" s="45"/>
      <c r="E15" s="45"/>
      <c r="F15" s="45"/>
      <c r="G15" s="45"/>
      <c r="H15" s="45"/>
      <c r="I15" s="45"/>
      <c r="J15" s="45"/>
      <c r="K15" s="45"/>
      <c r="L15" s="45"/>
      <c r="M15" s="45"/>
      <c r="N15" s="45"/>
      <c r="O15" s="45"/>
      <c r="Q15" s="148" t="s">
        <v>625</v>
      </c>
      <c r="R15" s="149" t="s">
        <v>703</v>
      </c>
      <c r="S15" s="45"/>
      <c r="T15" s="45"/>
      <c r="V15" s="144"/>
    </row>
    <row r="16" spans="1:22" ht="14.25" customHeight="1" x14ac:dyDescent="0.2">
      <c r="B16" s="68" t="s">
        <v>405</v>
      </c>
      <c r="C16" s="58" t="s">
        <v>725</v>
      </c>
      <c r="D16" s="66"/>
      <c r="E16" s="66"/>
      <c r="F16" s="66"/>
      <c r="G16" s="66"/>
      <c r="H16" s="66"/>
      <c r="I16" s="66"/>
      <c r="J16" s="66"/>
      <c r="K16" s="66"/>
      <c r="L16" s="66"/>
      <c r="M16" s="45"/>
      <c r="N16" s="45"/>
      <c r="O16" s="45"/>
      <c r="P16" s="45"/>
      <c r="Q16" s="148" t="s">
        <v>625</v>
      </c>
      <c r="R16" s="149" t="s">
        <v>704</v>
      </c>
      <c r="S16" s="45"/>
      <c r="T16" s="45"/>
      <c r="V16" s="144"/>
    </row>
    <row r="17" spans="2:24" x14ac:dyDescent="0.2">
      <c r="B17" s="68"/>
      <c r="C17" s="66"/>
      <c r="D17" s="66"/>
      <c r="E17" s="66"/>
      <c r="F17" s="66"/>
      <c r="G17" s="66"/>
      <c r="H17" s="66"/>
      <c r="I17" s="66"/>
      <c r="J17" s="66"/>
      <c r="K17" s="66"/>
      <c r="L17" s="66"/>
      <c r="M17" s="45"/>
      <c r="N17" s="45"/>
      <c r="O17" s="45"/>
      <c r="P17" s="45"/>
      <c r="Q17" s="148" t="s">
        <v>625</v>
      </c>
      <c r="R17" s="149" t="s">
        <v>705</v>
      </c>
      <c r="S17" s="45"/>
      <c r="T17" s="45"/>
      <c r="V17" s="144"/>
    </row>
    <row r="18" spans="2:24" x14ac:dyDescent="0.2">
      <c r="B18" s="68"/>
      <c r="C18" s="66"/>
      <c r="D18" s="66"/>
      <c r="E18" s="66"/>
      <c r="F18" s="66"/>
      <c r="G18" s="66"/>
      <c r="H18" s="66"/>
      <c r="I18" s="66"/>
      <c r="J18" s="66"/>
      <c r="K18" s="66"/>
      <c r="L18" s="66"/>
      <c r="M18" s="45"/>
      <c r="N18" s="45"/>
      <c r="O18" s="45"/>
      <c r="P18" s="45"/>
      <c r="Q18" s="148" t="s">
        <v>625</v>
      </c>
      <c r="R18" s="149" t="s">
        <v>707</v>
      </c>
      <c r="S18" s="45"/>
      <c r="T18" s="45"/>
      <c r="V18" s="144"/>
    </row>
    <row r="19" spans="2:24" x14ac:dyDescent="0.2">
      <c r="B19" s="68"/>
      <c r="C19" s="66"/>
      <c r="D19" s="66"/>
      <c r="E19" s="66"/>
      <c r="F19" s="66"/>
      <c r="G19" s="66"/>
      <c r="H19" s="66"/>
      <c r="I19" s="66"/>
      <c r="J19" s="66"/>
      <c r="K19" s="66"/>
      <c r="L19" s="66"/>
      <c r="M19" s="45"/>
      <c r="N19" s="45"/>
      <c r="O19" s="45"/>
      <c r="P19" s="45"/>
      <c r="Q19" s="145"/>
      <c r="R19" s="79"/>
      <c r="S19" s="79"/>
      <c r="T19" s="79"/>
      <c r="U19" s="146"/>
      <c r="V19" s="147"/>
    </row>
    <row r="20" spans="2:24" x14ac:dyDescent="0.2">
      <c r="B20" s="68"/>
      <c r="C20" s="66"/>
      <c r="D20" s="66"/>
      <c r="E20" s="66"/>
      <c r="F20" s="66"/>
      <c r="G20" s="66"/>
      <c r="H20" s="66"/>
      <c r="I20" s="66"/>
      <c r="J20" s="66"/>
      <c r="K20" s="66"/>
      <c r="L20" s="66"/>
      <c r="M20" s="45"/>
      <c r="N20" s="45"/>
      <c r="O20" s="45"/>
      <c r="P20" s="45"/>
      <c r="Q20" s="45"/>
      <c r="R20" s="45"/>
      <c r="S20" s="45"/>
      <c r="T20" s="45"/>
      <c r="U20" s="45"/>
      <c r="V20" s="45"/>
      <c r="W20" s="45"/>
      <c r="X20" s="45"/>
    </row>
    <row r="21" spans="2:24" x14ac:dyDescent="0.2">
      <c r="B21" s="68"/>
      <c r="C21" s="66"/>
      <c r="D21" s="66"/>
      <c r="E21" s="66"/>
      <c r="F21" s="66"/>
      <c r="G21" s="66"/>
      <c r="H21" s="66"/>
      <c r="I21" s="66"/>
      <c r="J21" s="66"/>
      <c r="K21" s="66"/>
      <c r="L21" s="66"/>
      <c r="M21" s="45"/>
      <c r="N21" s="45"/>
      <c r="O21" s="45"/>
      <c r="P21" s="45"/>
      <c r="Q21" s="45"/>
      <c r="R21" s="45"/>
      <c r="S21" s="45"/>
      <c r="T21" s="45"/>
      <c r="U21" s="45"/>
      <c r="V21" s="45"/>
      <c r="W21" s="45"/>
      <c r="X21" s="45"/>
    </row>
    <row r="22" spans="2:24" x14ac:dyDescent="0.2">
      <c r="B22" s="68"/>
      <c r="C22" s="66"/>
      <c r="D22" s="66"/>
      <c r="E22" s="66"/>
      <c r="F22" s="66"/>
      <c r="G22" s="66"/>
      <c r="H22" s="66"/>
      <c r="I22" s="66"/>
      <c r="J22" s="66"/>
      <c r="K22" s="66"/>
      <c r="L22" s="66"/>
      <c r="M22" s="45"/>
      <c r="N22" s="45"/>
      <c r="O22" s="45"/>
      <c r="P22" s="45"/>
      <c r="Q22" s="45"/>
      <c r="R22" s="45"/>
      <c r="S22" s="45"/>
      <c r="T22" s="45"/>
      <c r="U22" s="45"/>
      <c r="V22" s="45"/>
      <c r="W22" s="45"/>
      <c r="X22" s="45"/>
    </row>
    <row r="23" spans="2:24" x14ac:dyDescent="0.2">
      <c r="B23" s="68"/>
      <c r="C23" s="66"/>
      <c r="D23" s="66"/>
      <c r="E23" s="66"/>
      <c r="F23" s="66"/>
      <c r="G23" s="66"/>
      <c r="H23" s="66"/>
      <c r="I23" s="66"/>
      <c r="J23" s="66"/>
      <c r="K23" s="66"/>
      <c r="L23" s="66"/>
      <c r="M23" s="45"/>
      <c r="N23" s="45"/>
      <c r="O23" s="45"/>
      <c r="P23" s="45"/>
      <c r="Q23" s="45"/>
      <c r="R23" s="45"/>
      <c r="S23" s="45"/>
      <c r="T23" s="45"/>
      <c r="U23" s="45"/>
      <c r="V23" s="45"/>
      <c r="W23" s="45"/>
      <c r="X23" s="45"/>
    </row>
    <row r="24" spans="2:24" x14ac:dyDescent="0.2">
      <c r="B24" s="68"/>
      <c r="C24" s="66"/>
      <c r="D24" s="66"/>
      <c r="E24" s="66"/>
      <c r="F24" s="66"/>
      <c r="G24" s="66"/>
      <c r="H24" s="66"/>
      <c r="I24" s="66"/>
      <c r="J24" s="66"/>
      <c r="K24" s="66"/>
      <c r="L24" s="66"/>
      <c r="M24" s="45"/>
      <c r="N24" s="45"/>
      <c r="O24" s="45"/>
      <c r="P24" s="45"/>
      <c r="Q24" s="45"/>
      <c r="R24" s="45"/>
      <c r="S24" s="45"/>
      <c r="T24" s="45"/>
      <c r="U24" s="45"/>
      <c r="V24" s="45"/>
      <c r="W24" s="45"/>
      <c r="X24" s="45"/>
    </row>
    <row r="25" spans="2:24" x14ac:dyDescent="0.2">
      <c r="B25" s="68"/>
      <c r="C25" s="67"/>
      <c r="D25" s="67"/>
      <c r="E25" s="67"/>
      <c r="F25" s="67"/>
      <c r="G25" s="67"/>
      <c r="H25" s="67"/>
      <c r="I25" s="67"/>
      <c r="J25" s="67"/>
      <c r="K25" s="67"/>
      <c r="L25" s="67"/>
      <c r="M25" s="45"/>
      <c r="N25" s="45"/>
      <c r="O25" s="45"/>
      <c r="P25" s="45"/>
      <c r="Q25" s="45"/>
      <c r="R25" s="45"/>
      <c r="S25" s="45"/>
      <c r="T25" s="45"/>
      <c r="U25" s="45"/>
      <c r="V25" s="45"/>
      <c r="W25" s="45"/>
      <c r="X25" s="45"/>
    </row>
    <row r="26" spans="2:24" x14ac:dyDescent="0.2">
      <c r="B26" s="68" t="s">
        <v>406</v>
      </c>
      <c r="C26" s="45" t="s">
        <v>726</v>
      </c>
      <c r="D26" s="67"/>
      <c r="E26" s="67"/>
      <c r="F26" s="67"/>
      <c r="G26" s="67"/>
      <c r="H26" s="67"/>
      <c r="I26" s="67"/>
      <c r="J26" s="67"/>
      <c r="K26" s="67"/>
      <c r="L26" s="67"/>
      <c r="M26" s="45"/>
      <c r="N26" s="45"/>
      <c r="O26" s="45"/>
      <c r="P26" s="45"/>
      <c r="Q26" s="45"/>
      <c r="R26" s="45"/>
      <c r="S26" s="45"/>
      <c r="T26" s="45"/>
      <c r="U26" s="45"/>
      <c r="V26" s="45"/>
      <c r="W26" s="45"/>
      <c r="X26" s="45"/>
    </row>
    <row r="27" spans="2:24" x14ac:dyDescent="0.2">
      <c r="B27" s="68"/>
      <c r="C27" s="45"/>
      <c r="D27" s="67"/>
      <c r="E27" s="67"/>
      <c r="F27" s="67"/>
      <c r="G27" s="67"/>
      <c r="H27" s="67"/>
      <c r="I27" s="67"/>
      <c r="J27" s="67"/>
      <c r="K27" s="67"/>
      <c r="L27" s="67"/>
      <c r="M27" s="45"/>
      <c r="N27" s="45"/>
      <c r="O27" s="45"/>
      <c r="P27" s="45"/>
      <c r="Q27" s="45"/>
      <c r="R27" s="45"/>
      <c r="S27" s="45"/>
      <c r="T27" s="45"/>
      <c r="U27" s="45"/>
      <c r="V27" s="45"/>
      <c r="W27" s="45"/>
      <c r="X27" s="45"/>
    </row>
    <row r="28" spans="2:24" x14ac:dyDescent="0.2">
      <c r="B28" s="68"/>
      <c r="C28" s="45"/>
      <c r="D28" s="67"/>
      <c r="E28" s="67"/>
      <c r="F28" s="67"/>
      <c r="G28" s="67"/>
      <c r="H28" s="67"/>
      <c r="I28" s="67"/>
      <c r="J28" s="67"/>
      <c r="K28" s="67"/>
      <c r="L28" s="67"/>
      <c r="M28" s="45"/>
      <c r="N28" s="45"/>
      <c r="O28" s="45"/>
      <c r="P28" s="45"/>
      <c r="Q28" s="45"/>
      <c r="R28" s="45"/>
      <c r="S28" s="45"/>
      <c r="T28" s="45"/>
      <c r="U28" s="45"/>
      <c r="V28" s="45"/>
      <c r="W28" s="45"/>
      <c r="X28" s="45"/>
    </row>
    <row r="29" spans="2:24" x14ac:dyDescent="0.2">
      <c r="B29" s="68"/>
      <c r="C29" s="45"/>
      <c r="D29" s="67"/>
      <c r="E29" s="67"/>
      <c r="F29" s="67"/>
      <c r="G29" s="67"/>
      <c r="H29" s="67"/>
      <c r="I29" s="67"/>
      <c r="J29" s="67"/>
      <c r="K29" s="67"/>
      <c r="L29" s="67"/>
      <c r="M29" s="45"/>
      <c r="N29" s="45"/>
      <c r="O29" s="45"/>
      <c r="P29" s="45"/>
      <c r="Q29" s="45"/>
      <c r="R29" s="45"/>
      <c r="S29" s="45"/>
      <c r="T29" s="45"/>
      <c r="U29" s="45"/>
      <c r="V29" s="45"/>
      <c r="W29" s="45"/>
      <c r="X29" s="45"/>
    </row>
    <row r="30" spans="2:24" x14ac:dyDescent="0.2">
      <c r="B30" s="68"/>
      <c r="C30" s="45"/>
      <c r="D30" s="67"/>
      <c r="E30" s="67"/>
      <c r="F30" s="67"/>
      <c r="G30" s="67"/>
      <c r="H30" s="67"/>
      <c r="I30" s="67"/>
      <c r="J30" s="67"/>
      <c r="K30" s="67"/>
      <c r="L30" s="67"/>
      <c r="M30" s="45"/>
      <c r="N30" s="45"/>
      <c r="O30" s="45"/>
      <c r="P30" s="45"/>
      <c r="Q30" s="45"/>
      <c r="R30" s="45"/>
      <c r="S30" s="45"/>
      <c r="T30" s="45"/>
      <c r="U30" s="45"/>
      <c r="V30" s="45"/>
      <c r="W30" s="45"/>
      <c r="X30" s="45"/>
    </row>
    <row r="31" spans="2:24" x14ac:dyDescent="0.2">
      <c r="B31" s="68"/>
      <c r="C31" s="45"/>
      <c r="D31" s="67"/>
      <c r="E31" s="67"/>
      <c r="F31" s="67"/>
      <c r="G31" s="67"/>
      <c r="H31" s="67"/>
      <c r="I31" s="67"/>
      <c r="J31" s="67"/>
      <c r="K31" s="67"/>
      <c r="L31" s="67"/>
      <c r="M31" s="45"/>
      <c r="N31" s="45"/>
      <c r="O31" s="45"/>
      <c r="P31" s="45"/>
      <c r="Q31" s="45"/>
      <c r="R31" s="45"/>
      <c r="S31" s="45"/>
      <c r="T31" s="45"/>
      <c r="U31" s="45"/>
      <c r="V31" s="45"/>
      <c r="W31" s="45"/>
      <c r="X31" s="45"/>
    </row>
    <row r="32" spans="2:24" x14ac:dyDescent="0.2">
      <c r="B32" s="68"/>
      <c r="C32" s="45"/>
      <c r="D32" s="67"/>
      <c r="E32" s="67"/>
      <c r="F32" s="67"/>
      <c r="G32" s="67"/>
      <c r="H32" s="67"/>
      <c r="I32" s="67"/>
      <c r="J32" s="67"/>
      <c r="K32" s="67"/>
      <c r="L32" s="67"/>
      <c r="M32" s="45"/>
      <c r="N32" s="45"/>
      <c r="O32" s="45"/>
      <c r="P32" s="45"/>
      <c r="Q32" s="45"/>
      <c r="R32" s="45"/>
      <c r="S32" s="45"/>
      <c r="T32" s="45"/>
      <c r="U32" s="45"/>
      <c r="V32" s="45"/>
      <c r="W32" s="45"/>
      <c r="X32" s="45"/>
    </row>
    <row r="33" spans="2:24" x14ac:dyDescent="0.2">
      <c r="B33" s="68"/>
      <c r="C33" s="67"/>
      <c r="D33" s="67"/>
      <c r="E33" s="67"/>
      <c r="F33" s="67"/>
      <c r="G33" s="67"/>
      <c r="H33" s="67"/>
      <c r="I33" s="67"/>
      <c r="J33" s="67"/>
      <c r="K33" s="67"/>
      <c r="L33" s="67"/>
      <c r="M33" s="45"/>
      <c r="N33" s="45"/>
      <c r="O33" s="45"/>
      <c r="P33" s="45"/>
      <c r="Q33" s="45"/>
      <c r="R33" s="45"/>
      <c r="S33" s="45"/>
      <c r="T33" s="45"/>
      <c r="U33" s="45"/>
      <c r="V33" s="45"/>
      <c r="W33" s="45"/>
      <c r="X33" s="45"/>
    </row>
    <row r="34" spans="2:24" x14ac:dyDescent="0.2">
      <c r="B34" s="68"/>
      <c r="C34" s="67"/>
      <c r="D34" s="67"/>
      <c r="E34" s="67"/>
      <c r="F34" s="67"/>
      <c r="G34" s="67"/>
      <c r="H34" s="67"/>
      <c r="I34" s="67"/>
      <c r="J34" s="67"/>
      <c r="K34" s="67"/>
      <c r="L34" s="67"/>
      <c r="M34" s="45"/>
      <c r="N34" s="45"/>
      <c r="O34" s="45"/>
      <c r="P34" s="45"/>
      <c r="Q34" s="45"/>
      <c r="R34" s="45"/>
      <c r="S34" s="45"/>
      <c r="T34" s="45"/>
      <c r="U34" s="45"/>
      <c r="V34" s="45"/>
      <c r="W34" s="45"/>
      <c r="X34" s="45"/>
    </row>
    <row r="35" spans="2:24" x14ac:dyDescent="0.2">
      <c r="C35" s="67"/>
      <c r="D35" s="67"/>
      <c r="E35" s="67"/>
      <c r="F35" s="67"/>
      <c r="G35" s="67"/>
      <c r="H35" s="67"/>
      <c r="I35" s="67"/>
      <c r="J35" s="67"/>
      <c r="K35" s="67"/>
      <c r="L35" s="67"/>
      <c r="M35" s="45"/>
      <c r="N35" s="45"/>
      <c r="O35" s="45"/>
      <c r="P35" s="45"/>
      <c r="Q35" s="45"/>
      <c r="R35" s="45"/>
      <c r="S35" s="45"/>
      <c r="T35" s="45"/>
      <c r="U35" s="45"/>
      <c r="V35" s="45"/>
      <c r="W35" s="45"/>
      <c r="X35" s="45"/>
    </row>
    <row r="36" spans="2:24" ht="14.25" customHeight="1" x14ac:dyDescent="0.2">
      <c r="B36" s="68" t="s">
        <v>407</v>
      </c>
      <c r="C36" s="151" t="s">
        <v>722</v>
      </c>
      <c r="D36" s="151"/>
      <c r="E36" s="151"/>
      <c r="F36" s="151"/>
      <c r="G36" s="151"/>
      <c r="H36" s="151"/>
      <c r="I36" s="151"/>
      <c r="J36" s="151"/>
      <c r="K36" s="151"/>
      <c r="L36" s="151"/>
      <c r="M36" s="45"/>
      <c r="N36" s="45"/>
      <c r="O36" s="45"/>
      <c r="P36" s="45"/>
    </row>
    <row r="37" spans="2:24" x14ac:dyDescent="0.2">
      <c r="C37" s="151"/>
      <c r="D37" s="151"/>
      <c r="E37" s="151"/>
      <c r="F37" s="151"/>
      <c r="G37" s="151"/>
      <c r="H37" s="151"/>
      <c r="I37" s="151"/>
      <c r="J37" s="151"/>
      <c r="K37" s="151"/>
      <c r="L37" s="151"/>
      <c r="M37" s="45"/>
      <c r="N37" s="45"/>
      <c r="O37" s="45"/>
      <c r="P37" s="45"/>
    </row>
    <row r="38" spans="2:24" x14ac:dyDescent="0.2">
      <c r="B38" s="45"/>
      <c r="D38" s="45"/>
      <c r="E38" s="45"/>
      <c r="F38" s="45"/>
      <c r="G38" s="45"/>
      <c r="H38" s="45"/>
      <c r="I38" s="45"/>
      <c r="J38" s="45"/>
      <c r="K38" s="45"/>
      <c r="L38" s="45"/>
      <c r="M38" s="45"/>
      <c r="N38" s="45"/>
      <c r="O38" s="45"/>
      <c r="P38" s="45"/>
    </row>
    <row r="39" spans="2:24" x14ac:dyDescent="0.2">
      <c r="B39" s="68" t="s">
        <v>408</v>
      </c>
      <c r="C39" s="45" t="s">
        <v>727</v>
      </c>
      <c r="D39" s="45"/>
      <c r="E39" s="45"/>
      <c r="F39" s="45"/>
      <c r="G39" s="45"/>
      <c r="H39" s="45"/>
      <c r="I39" s="45"/>
      <c r="J39" s="45"/>
      <c r="K39" s="45"/>
      <c r="L39" s="45"/>
      <c r="M39" s="45"/>
      <c r="N39" s="45"/>
      <c r="O39" s="45"/>
      <c r="P39" s="45"/>
    </row>
    <row r="40" spans="2:24" x14ac:dyDescent="0.2">
      <c r="B40" s="45"/>
      <c r="C40" s="45"/>
      <c r="D40" s="45"/>
      <c r="E40" s="45"/>
      <c r="F40" s="45"/>
      <c r="G40" s="45"/>
      <c r="H40" s="45"/>
      <c r="I40" s="45"/>
      <c r="J40" s="45"/>
      <c r="K40" s="45"/>
      <c r="L40" s="45"/>
      <c r="M40" s="45"/>
      <c r="N40" s="45"/>
      <c r="O40" s="45"/>
      <c r="P40" s="45"/>
    </row>
    <row r="41" spans="2:24" ht="14.25" customHeight="1" x14ac:dyDescent="0.2">
      <c r="B41" s="111" t="s">
        <v>409</v>
      </c>
      <c r="C41" s="151" t="s">
        <v>668</v>
      </c>
      <c r="D41" s="151"/>
      <c r="E41" s="151"/>
      <c r="F41" s="151"/>
      <c r="G41" s="151"/>
      <c r="H41" s="151"/>
      <c r="I41" s="151"/>
      <c r="J41" s="151"/>
      <c r="K41" s="151"/>
      <c r="L41" s="151"/>
      <c r="M41" s="45"/>
      <c r="N41" s="45"/>
      <c r="O41" s="45"/>
      <c r="P41" s="45"/>
    </row>
    <row r="42" spans="2:24" x14ac:dyDescent="0.2">
      <c r="B42" s="45"/>
      <c r="C42" s="45"/>
      <c r="D42" s="45"/>
      <c r="E42" s="45"/>
      <c r="F42" s="45"/>
      <c r="G42" s="45"/>
      <c r="H42" s="45"/>
      <c r="I42" s="45"/>
      <c r="J42" s="45"/>
      <c r="K42" s="45"/>
      <c r="L42" s="45"/>
      <c r="M42" s="45"/>
      <c r="N42" s="45"/>
      <c r="O42" s="45"/>
      <c r="P42" s="45"/>
    </row>
    <row r="43" spans="2:24" x14ac:dyDescent="0.2">
      <c r="B43" s="45"/>
      <c r="C43" s="45"/>
      <c r="D43" s="44" t="s">
        <v>238</v>
      </c>
      <c r="E43" s="157">
        <f>INDEX(val,MATCH("g_ProjectName",ref,0))</f>
        <v>0</v>
      </c>
      <c r="F43" s="157"/>
      <c r="G43" s="157"/>
      <c r="H43" s="157"/>
      <c r="I43" s="157"/>
      <c r="J43" s="157"/>
      <c r="K43" s="45"/>
      <c r="L43" s="45"/>
      <c r="M43" s="45"/>
      <c r="N43" s="45"/>
      <c r="O43" s="45"/>
      <c r="P43" s="45"/>
    </row>
    <row r="44" spans="2:24" x14ac:dyDescent="0.2">
      <c r="K44" s="45"/>
      <c r="L44" s="45"/>
      <c r="M44" s="45"/>
      <c r="N44" s="45"/>
      <c r="O44" s="45"/>
      <c r="P44" s="45"/>
    </row>
    <row r="45" spans="2:24" ht="14.25" customHeight="1" x14ac:dyDescent="0.2">
      <c r="B45" s="68" t="s">
        <v>669</v>
      </c>
      <c r="C45" s="151" t="s">
        <v>673</v>
      </c>
      <c r="D45" s="151"/>
      <c r="E45" s="151"/>
      <c r="F45" s="151"/>
      <c r="G45" s="151"/>
      <c r="H45" s="151"/>
      <c r="I45" s="151"/>
      <c r="J45" s="151"/>
      <c r="K45" s="151"/>
      <c r="L45" s="151"/>
      <c r="M45" s="45"/>
      <c r="N45" s="45"/>
      <c r="O45" s="45"/>
      <c r="P45" s="45"/>
    </row>
    <row r="46" spans="2:24" ht="38.25" customHeight="1" x14ac:dyDescent="0.2">
      <c r="C46" s="151"/>
      <c r="D46" s="151"/>
      <c r="E46" s="151"/>
      <c r="F46" s="151"/>
      <c r="G46" s="151"/>
      <c r="H46" s="151"/>
      <c r="I46" s="151"/>
      <c r="J46" s="151"/>
      <c r="K46" s="151"/>
      <c r="L46" s="151"/>
      <c r="M46" s="45"/>
      <c r="N46" s="45"/>
      <c r="O46" s="45"/>
      <c r="P46" s="45"/>
      <c r="Q46" s="45"/>
      <c r="R46" s="45"/>
      <c r="S46" s="45"/>
    </row>
    <row r="47" spans="2:24" x14ac:dyDescent="0.2">
      <c r="C47" s="66"/>
      <c r="D47" s="66"/>
      <c r="E47" s="66"/>
      <c r="F47" s="66"/>
      <c r="G47" s="66"/>
      <c r="H47" s="66"/>
      <c r="I47" s="66"/>
      <c r="J47" s="66"/>
      <c r="K47" s="66"/>
      <c r="L47" s="66"/>
      <c r="M47" s="45"/>
      <c r="N47" s="45"/>
      <c r="O47" s="45"/>
      <c r="P47" s="45"/>
      <c r="Q47" s="45"/>
      <c r="R47" s="45"/>
      <c r="S47" s="45"/>
    </row>
    <row r="48" spans="2:24" x14ac:dyDescent="0.2">
      <c r="B48" s="68" t="s">
        <v>671</v>
      </c>
      <c r="C48" s="151" t="s">
        <v>670</v>
      </c>
      <c r="D48" s="151"/>
      <c r="E48" s="151"/>
      <c r="F48" s="151"/>
      <c r="G48" s="151"/>
      <c r="H48" s="151"/>
      <c r="I48" s="151"/>
      <c r="J48" s="151"/>
      <c r="K48" s="151"/>
      <c r="L48" s="151"/>
      <c r="M48" s="45"/>
      <c r="N48" s="45"/>
      <c r="O48" s="45"/>
      <c r="P48" s="45"/>
      <c r="Q48" s="45"/>
      <c r="R48" s="45"/>
      <c r="S48" s="45"/>
    </row>
    <row r="49" spans="2:19" x14ac:dyDescent="0.2">
      <c r="C49" s="151"/>
      <c r="D49" s="151"/>
      <c r="E49" s="151"/>
      <c r="F49" s="151"/>
      <c r="G49" s="151"/>
      <c r="H49" s="151"/>
      <c r="I49" s="151"/>
      <c r="J49" s="151"/>
      <c r="K49" s="151"/>
      <c r="L49" s="151"/>
      <c r="M49" s="45"/>
      <c r="N49" s="45"/>
      <c r="O49" s="45"/>
      <c r="P49" s="45"/>
      <c r="Q49" s="45"/>
      <c r="R49" s="45"/>
      <c r="S49" s="45"/>
    </row>
    <row r="50" spans="2:19" x14ac:dyDescent="0.2">
      <c r="B50" s="45"/>
      <c r="C50" s="151"/>
      <c r="D50" s="151"/>
      <c r="E50" s="151"/>
      <c r="F50" s="151"/>
      <c r="G50" s="151"/>
      <c r="H50" s="151"/>
      <c r="I50" s="151"/>
      <c r="J50" s="151"/>
      <c r="K50" s="151"/>
      <c r="L50" s="151"/>
      <c r="M50" s="45"/>
      <c r="N50" s="45"/>
      <c r="O50" s="45"/>
      <c r="P50" s="45"/>
      <c r="Q50" s="45"/>
      <c r="R50" s="45"/>
      <c r="S50" s="45"/>
    </row>
    <row r="51" spans="2:19" x14ac:dyDescent="0.2">
      <c r="B51" s="45"/>
      <c r="C51" s="151"/>
      <c r="D51" s="151"/>
      <c r="E51" s="151"/>
      <c r="F51" s="151"/>
      <c r="G51" s="151"/>
      <c r="H51" s="151"/>
      <c r="I51" s="151"/>
      <c r="J51" s="151"/>
      <c r="K51" s="151"/>
      <c r="L51" s="151"/>
      <c r="M51" s="45"/>
      <c r="N51" s="45"/>
      <c r="O51" s="45"/>
      <c r="P51" s="45"/>
      <c r="Q51" s="45"/>
      <c r="R51" s="45"/>
      <c r="S51" s="45"/>
    </row>
    <row r="52" spans="2:19" x14ac:dyDescent="0.2">
      <c r="B52" s="45"/>
      <c r="C52" s="45"/>
      <c r="D52" s="45"/>
      <c r="E52" s="45"/>
      <c r="F52" s="45"/>
      <c r="G52" s="45"/>
      <c r="H52" s="45"/>
      <c r="I52" s="45"/>
      <c r="J52" s="45"/>
      <c r="K52" s="45"/>
      <c r="L52" s="45"/>
      <c r="M52" s="45"/>
      <c r="N52" s="45"/>
      <c r="O52" s="45"/>
      <c r="P52" s="45"/>
      <c r="Q52" s="45"/>
      <c r="R52" s="45"/>
      <c r="S52" s="45"/>
    </row>
    <row r="53" spans="2:19" x14ac:dyDescent="0.2">
      <c r="B53" s="45"/>
      <c r="C53" s="45"/>
      <c r="D53" s="45"/>
      <c r="E53" s="45"/>
      <c r="F53" s="45"/>
      <c r="G53" s="45"/>
      <c r="H53" s="45"/>
      <c r="I53" s="45"/>
      <c r="J53" s="45"/>
      <c r="K53" s="45"/>
      <c r="L53" s="45"/>
      <c r="M53" s="45"/>
      <c r="N53" s="45"/>
      <c r="O53" s="45"/>
      <c r="P53" s="45"/>
      <c r="Q53" s="45"/>
      <c r="R53" s="45"/>
      <c r="S53" s="45"/>
    </row>
    <row r="54" spans="2:19" x14ac:dyDescent="0.2">
      <c r="B54" s="45"/>
      <c r="C54" s="45"/>
      <c r="D54" s="45"/>
      <c r="E54" s="45"/>
      <c r="F54" s="45"/>
      <c r="G54" s="45"/>
      <c r="H54" s="45"/>
      <c r="I54" s="45"/>
      <c r="J54" s="45"/>
      <c r="K54" s="45"/>
      <c r="L54" s="45"/>
      <c r="M54" s="45"/>
      <c r="N54" s="45"/>
      <c r="O54" s="45"/>
      <c r="P54" s="45"/>
      <c r="Q54" s="45"/>
      <c r="R54" s="45"/>
      <c r="S54" s="45"/>
    </row>
    <row r="55" spans="2:19" x14ac:dyDescent="0.2">
      <c r="B55" s="45"/>
      <c r="C55" s="45"/>
      <c r="D55" s="45"/>
      <c r="E55" s="45"/>
      <c r="F55" s="45"/>
      <c r="G55" s="45"/>
      <c r="H55" s="45"/>
      <c r="I55" s="45"/>
      <c r="J55" s="45"/>
      <c r="K55" s="45"/>
      <c r="L55" s="45"/>
      <c r="M55" s="45"/>
      <c r="N55" s="45"/>
      <c r="O55" s="45"/>
      <c r="P55" s="45"/>
      <c r="Q55" s="45"/>
      <c r="R55" s="45"/>
      <c r="S55" s="45"/>
    </row>
    <row r="56" spans="2:19" x14ac:dyDescent="0.2">
      <c r="B56" s="45"/>
      <c r="C56" s="45"/>
      <c r="D56" s="45"/>
      <c r="E56" s="45"/>
      <c r="F56" s="45"/>
      <c r="G56" s="45"/>
      <c r="H56" s="45"/>
      <c r="I56" s="45"/>
      <c r="J56" s="45"/>
      <c r="K56" s="45"/>
      <c r="L56" s="45"/>
      <c r="M56" s="45"/>
      <c r="N56" s="45"/>
      <c r="O56" s="45"/>
      <c r="P56" s="45"/>
      <c r="Q56" s="45"/>
      <c r="R56" s="45"/>
      <c r="S56" s="45"/>
    </row>
    <row r="57" spans="2:19" x14ac:dyDescent="0.2">
      <c r="B57" s="45"/>
      <c r="C57" s="45"/>
      <c r="D57" s="45"/>
      <c r="E57" s="45"/>
      <c r="F57" s="45"/>
      <c r="G57" s="45"/>
      <c r="H57" s="45"/>
      <c r="I57" s="45"/>
      <c r="J57" s="45"/>
      <c r="K57" s="45"/>
      <c r="L57" s="45"/>
      <c r="M57" s="45"/>
      <c r="N57" s="45"/>
      <c r="O57" s="45"/>
      <c r="P57" s="45"/>
      <c r="Q57" s="45"/>
      <c r="R57" s="45"/>
      <c r="S57" s="45"/>
    </row>
    <row r="58" spans="2:19" x14ac:dyDescent="0.2">
      <c r="B58" s="45"/>
      <c r="C58" s="45"/>
      <c r="D58" s="45"/>
      <c r="E58" s="45"/>
      <c r="F58" s="45"/>
      <c r="G58" s="45"/>
      <c r="H58" s="45"/>
      <c r="I58" s="45"/>
      <c r="J58" s="45"/>
      <c r="K58" s="45"/>
      <c r="L58" s="45"/>
      <c r="M58" s="45"/>
      <c r="N58" s="45"/>
      <c r="O58" s="45"/>
      <c r="P58" s="45"/>
      <c r="Q58" s="45"/>
      <c r="R58" s="45"/>
      <c r="S58" s="45"/>
    </row>
    <row r="59" spans="2:19" x14ac:dyDescent="0.2">
      <c r="B59" s="45"/>
      <c r="C59" s="45"/>
      <c r="D59" s="45"/>
      <c r="E59" s="45"/>
      <c r="F59" s="45"/>
      <c r="G59" s="45"/>
      <c r="H59" s="45"/>
      <c r="I59" s="45"/>
      <c r="J59" s="45"/>
      <c r="K59" s="45"/>
      <c r="L59" s="45"/>
      <c r="M59" s="45"/>
      <c r="N59" s="45"/>
      <c r="O59" s="45"/>
      <c r="P59" s="45"/>
      <c r="Q59" s="45"/>
      <c r="R59" s="45"/>
      <c r="S59" s="45"/>
    </row>
    <row r="60" spans="2:19" x14ac:dyDescent="0.2">
      <c r="B60" s="45"/>
      <c r="C60" s="45"/>
      <c r="D60" s="45"/>
      <c r="E60" s="45"/>
      <c r="F60" s="45"/>
      <c r="G60" s="45"/>
      <c r="H60" s="45"/>
      <c r="I60" s="45"/>
      <c r="J60" s="45"/>
      <c r="K60" s="45"/>
      <c r="L60" s="45"/>
      <c r="M60" s="45"/>
      <c r="N60" s="45"/>
      <c r="O60" s="45"/>
      <c r="P60" s="45"/>
      <c r="Q60" s="45"/>
      <c r="R60" s="45"/>
      <c r="S60" s="45"/>
    </row>
    <row r="61" spans="2:19" x14ac:dyDescent="0.2">
      <c r="B61" s="45"/>
      <c r="C61" s="45"/>
      <c r="D61" s="45"/>
      <c r="E61" s="45"/>
      <c r="F61" s="45"/>
      <c r="G61" s="45"/>
      <c r="H61" s="45"/>
      <c r="I61" s="45"/>
      <c r="J61" s="45"/>
      <c r="K61" s="45"/>
      <c r="L61" s="45"/>
      <c r="M61" s="45"/>
      <c r="N61" s="45"/>
      <c r="O61" s="45"/>
      <c r="P61" s="45"/>
      <c r="Q61" s="45"/>
      <c r="R61" s="45"/>
      <c r="S61" s="45"/>
    </row>
    <row r="62" spans="2:19" x14ac:dyDescent="0.2">
      <c r="B62" s="45"/>
      <c r="C62" s="45"/>
      <c r="D62" s="45"/>
      <c r="E62" s="45"/>
      <c r="F62" s="45"/>
      <c r="G62" s="45"/>
      <c r="H62" s="45"/>
      <c r="I62" s="45"/>
      <c r="J62" s="45"/>
      <c r="K62" s="45"/>
      <c r="L62" s="45"/>
      <c r="M62" s="45"/>
      <c r="N62" s="45"/>
      <c r="O62" s="45"/>
      <c r="P62" s="45"/>
      <c r="Q62" s="45"/>
      <c r="R62" s="45"/>
      <c r="S62" s="45"/>
    </row>
    <row r="63" spans="2:19" x14ac:dyDescent="0.2">
      <c r="B63" s="45"/>
      <c r="C63" s="45"/>
      <c r="D63" s="45"/>
      <c r="E63" s="45"/>
      <c r="F63" s="45"/>
      <c r="G63" s="45"/>
      <c r="H63" s="45"/>
      <c r="I63" s="45"/>
      <c r="J63" s="45"/>
      <c r="K63" s="45"/>
      <c r="L63" s="45"/>
      <c r="M63" s="45"/>
      <c r="N63" s="45"/>
      <c r="O63" s="45"/>
      <c r="P63" s="45"/>
      <c r="Q63" s="45"/>
      <c r="R63" s="45"/>
      <c r="S63" s="45"/>
    </row>
    <row r="64" spans="2:19" ht="14.25" customHeight="1" x14ac:dyDescent="0.2">
      <c r="B64" s="68" t="s">
        <v>728</v>
      </c>
      <c r="C64" s="151" t="s">
        <v>672</v>
      </c>
      <c r="D64" s="151"/>
      <c r="E64" s="151"/>
      <c r="F64" s="151"/>
      <c r="G64" s="151"/>
      <c r="H64" s="151"/>
      <c r="I64" s="151"/>
      <c r="J64" s="151"/>
      <c r="K64" s="151"/>
      <c r="L64" s="151"/>
      <c r="M64" s="45"/>
      <c r="N64" s="45"/>
      <c r="O64" s="45"/>
      <c r="P64" s="45"/>
      <c r="Q64" s="45"/>
      <c r="R64" s="45"/>
      <c r="S64" s="45"/>
    </row>
    <row r="65" spans="2:19" ht="14.25" customHeight="1" x14ac:dyDescent="0.2">
      <c r="B65" s="68"/>
      <c r="C65" s="151"/>
      <c r="D65" s="151"/>
      <c r="E65" s="151"/>
      <c r="F65" s="151"/>
      <c r="G65" s="151"/>
      <c r="H65" s="151"/>
      <c r="I65" s="151"/>
      <c r="J65" s="151"/>
      <c r="K65" s="151"/>
      <c r="L65" s="151"/>
      <c r="M65" s="45"/>
      <c r="N65" s="45"/>
      <c r="O65" s="45"/>
      <c r="P65" s="45"/>
      <c r="Q65" s="45"/>
      <c r="R65" s="45"/>
      <c r="S65" s="45"/>
    </row>
    <row r="66" spans="2:19" x14ac:dyDescent="0.2">
      <c r="B66" s="68"/>
      <c r="C66" s="151"/>
      <c r="D66" s="151"/>
      <c r="E66" s="151"/>
      <c r="F66" s="151"/>
      <c r="G66" s="151"/>
      <c r="H66" s="151"/>
      <c r="I66" s="151"/>
      <c r="J66" s="151"/>
      <c r="K66" s="151"/>
      <c r="L66" s="151"/>
      <c r="M66" s="45"/>
      <c r="N66" s="45"/>
      <c r="O66" s="45"/>
      <c r="P66" s="45"/>
      <c r="Q66" s="45"/>
      <c r="R66" s="45"/>
      <c r="S66" s="45"/>
    </row>
    <row r="67" spans="2:19" x14ac:dyDescent="0.2">
      <c r="B67" s="45"/>
      <c r="C67" s="45"/>
      <c r="D67" s="45"/>
      <c r="E67" s="45"/>
      <c r="F67" s="45"/>
      <c r="G67" s="45"/>
      <c r="H67" s="45"/>
      <c r="I67" s="45"/>
      <c r="J67" s="45"/>
      <c r="K67" s="45"/>
      <c r="L67" s="45"/>
      <c r="M67" s="45"/>
      <c r="N67" s="45"/>
      <c r="O67" s="45"/>
      <c r="P67" s="45"/>
      <c r="Q67" s="45"/>
      <c r="R67" s="45"/>
      <c r="S67" s="45"/>
    </row>
    <row r="68" spans="2:19" x14ac:dyDescent="0.2">
      <c r="B68" s="45"/>
      <c r="C68" s="45"/>
      <c r="D68" s="45"/>
      <c r="E68" s="45"/>
      <c r="F68" s="45"/>
      <c r="G68" s="45"/>
      <c r="H68" s="45"/>
      <c r="I68" s="45"/>
      <c r="J68" s="45"/>
      <c r="K68" s="45"/>
      <c r="L68" s="45"/>
      <c r="M68" s="45"/>
      <c r="N68" s="45"/>
      <c r="O68" s="45"/>
      <c r="P68" s="45"/>
      <c r="Q68" s="45"/>
      <c r="R68" s="45"/>
      <c r="S68" s="45"/>
    </row>
    <row r="69" spans="2:19" x14ac:dyDescent="0.2">
      <c r="B69" s="45"/>
      <c r="C69" s="45"/>
      <c r="D69" s="45"/>
      <c r="E69" s="45"/>
      <c r="F69" s="45"/>
      <c r="G69" s="45"/>
      <c r="H69" s="45"/>
      <c r="I69" s="45"/>
      <c r="J69" s="45"/>
      <c r="K69" s="45"/>
      <c r="L69" s="45"/>
      <c r="M69" s="45"/>
      <c r="N69" s="45"/>
      <c r="O69" s="45"/>
      <c r="P69" s="45"/>
      <c r="Q69" s="45"/>
      <c r="R69" s="45"/>
      <c r="S69" s="45"/>
    </row>
    <row r="70" spans="2:19" x14ac:dyDescent="0.2">
      <c r="B70" s="45"/>
      <c r="C70" s="45"/>
      <c r="D70" s="45"/>
      <c r="E70" s="45"/>
      <c r="F70" s="45"/>
      <c r="G70" s="45"/>
      <c r="H70" s="45"/>
      <c r="I70" s="45"/>
      <c r="J70" s="45"/>
      <c r="K70" s="45"/>
      <c r="L70" s="45"/>
      <c r="M70" s="45"/>
      <c r="N70" s="45"/>
      <c r="O70" s="45"/>
      <c r="P70" s="45"/>
      <c r="Q70" s="45"/>
      <c r="R70" s="45"/>
      <c r="S70" s="45"/>
    </row>
    <row r="71" spans="2:19" x14ac:dyDescent="0.2">
      <c r="B71" s="45"/>
      <c r="C71" s="45"/>
      <c r="D71" s="45"/>
      <c r="E71" s="45"/>
      <c r="F71" s="45"/>
      <c r="G71" s="45"/>
      <c r="H71" s="45"/>
      <c r="I71" s="45"/>
      <c r="J71" s="45"/>
      <c r="K71" s="45"/>
      <c r="L71" s="45"/>
      <c r="M71" s="45"/>
      <c r="N71" s="45"/>
      <c r="O71" s="45"/>
      <c r="P71" s="45"/>
      <c r="Q71" s="45"/>
      <c r="R71" s="45"/>
      <c r="S71" s="45"/>
    </row>
    <row r="72" spans="2:19" x14ac:dyDescent="0.2">
      <c r="B72" s="45"/>
      <c r="C72" s="45"/>
      <c r="D72" s="45"/>
      <c r="E72" s="45"/>
      <c r="F72" s="45"/>
      <c r="G72" s="45"/>
      <c r="H72" s="45"/>
      <c r="I72" s="45"/>
      <c r="J72" s="45"/>
      <c r="K72" s="45"/>
      <c r="L72" s="45"/>
      <c r="M72" s="45"/>
      <c r="N72" s="45"/>
      <c r="O72" s="45"/>
      <c r="P72" s="45"/>
      <c r="Q72" s="45"/>
      <c r="R72" s="45"/>
      <c r="S72" s="45"/>
    </row>
    <row r="73" spans="2:19" x14ac:dyDescent="0.2">
      <c r="B73" s="45"/>
      <c r="C73" s="45"/>
      <c r="D73" s="45"/>
      <c r="E73" s="45"/>
      <c r="F73" s="45"/>
      <c r="G73" s="45"/>
      <c r="H73" s="45"/>
      <c r="I73" s="45"/>
      <c r="J73" s="45"/>
      <c r="K73" s="45"/>
      <c r="L73" s="45"/>
      <c r="M73" s="45"/>
      <c r="N73" s="45"/>
      <c r="O73" s="45"/>
      <c r="P73" s="45"/>
      <c r="Q73" s="45"/>
      <c r="R73" s="45"/>
      <c r="S73" s="45"/>
    </row>
    <row r="74" spans="2:19" x14ac:dyDescent="0.2">
      <c r="B74" s="45"/>
      <c r="C74" s="45"/>
      <c r="D74" s="45"/>
      <c r="E74" s="45"/>
      <c r="F74" s="45"/>
      <c r="G74" s="45"/>
      <c r="H74" s="45"/>
      <c r="I74" s="45"/>
      <c r="J74" s="45"/>
      <c r="K74" s="45"/>
      <c r="L74" s="45"/>
      <c r="M74" s="45"/>
      <c r="N74" s="45"/>
      <c r="O74" s="45"/>
      <c r="P74" s="45"/>
      <c r="Q74" s="45"/>
      <c r="R74" s="45"/>
      <c r="S74" s="45"/>
    </row>
    <row r="75" spans="2:19" x14ac:dyDescent="0.2">
      <c r="B75" s="45"/>
      <c r="C75" s="45"/>
      <c r="D75" s="45"/>
      <c r="E75" s="45"/>
      <c r="F75" s="45"/>
      <c r="G75" s="45"/>
      <c r="H75" s="45"/>
      <c r="I75" s="45"/>
      <c r="J75" s="45"/>
      <c r="K75" s="45"/>
      <c r="L75" s="45"/>
      <c r="M75" s="45"/>
      <c r="N75" s="45"/>
      <c r="O75" s="45"/>
      <c r="P75" s="45"/>
      <c r="Q75" s="45"/>
      <c r="R75" s="45"/>
      <c r="S75" s="45"/>
    </row>
    <row r="76" spans="2:19" x14ac:dyDescent="0.2">
      <c r="B76" s="45"/>
      <c r="C76" s="45"/>
      <c r="D76" s="45"/>
      <c r="E76" s="45"/>
      <c r="F76" s="45"/>
      <c r="G76" s="45"/>
      <c r="H76" s="45"/>
      <c r="I76" s="45"/>
      <c r="J76" s="45"/>
      <c r="K76" s="45"/>
      <c r="L76" s="45"/>
      <c r="M76" s="45"/>
      <c r="N76" s="45"/>
      <c r="O76" s="45"/>
      <c r="P76" s="45"/>
      <c r="Q76" s="45"/>
      <c r="R76" s="45"/>
      <c r="S76" s="45"/>
    </row>
    <row r="77" spans="2:19" x14ac:dyDescent="0.2">
      <c r="B77" s="45"/>
      <c r="C77" s="45"/>
      <c r="D77" s="45"/>
      <c r="E77" s="45"/>
      <c r="F77" s="45"/>
      <c r="G77" s="45"/>
      <c r="H77" s="45"/>
      <c r="I77" s="45"/>
      <c r="J77" s="45"/>
      <c r="K77" s="45"/>
      <c r="L77" s="45"/>
      <c r="M77" s="45"/>
      <c r="N77" s="45"/>
      <c r="O77" s="45"/>
      <c r="P77" s="45"/>
      <c r="Q77" s="45"/>
      <c r="R77" s="45"/>
      <c r="S77" s="45"/>
    </row>
    <row r="78" spans="2:19" x14ac:dyDescent="0.2">
      <c r="B78" s="45"/>
      <c r="C78" s="45"/>
      <c r="D78" s="45"/>
      <c r="E78" s="45"/>
      <c r="F78" s="45"/>
      <c r="G78" s="45"/>
      <c r="H78" s="45"/>
      <c r="I78" s="45"/>
      <c r="J78" s="45"/>
      <c r="K78" s="45"/>
      <c r="L78" s="45"/>
      <c r="M78" s="45"/>
      <c r="N78" s="45"/>
      <c r="O78" s="45"/>
      <c r="P78" s="45"/>
      <c r="Q78" s="45"/>
      <c r="R78" s="45"/>
      <c r="S78" s="45"/>
    </row>
    <row r="79" spans="2:19" x14ac:dyDescent="0.2">
      <c r="B79" s="45"/>
      <c r="C79" s="45"/>
      <c r="D79" s="45"/>
      <c r="E79" s="45"/>
      <c r="F79" s="45"/>
      <c r="G79" s="45"/>
      <c r="H79" s="45"/>
      <c r="I79" s="45"/>
      <c r="J79" s="45"/>
      <c r="K79" s="45"/>
      <c r="L79" s="45"/>
      <c r="M79" s="45"/>
      <c r="N79" s="45"/>
      <c r="O79" s="45"/>
      <c r="P79" s="45"/>
      <c r="Q79" s="45"/>
      <c r="R79" s="45"/>
      <c r="S79" s="45"/>
    </row>
    <row r="80" spans="2:19" x14ac:dyDescent="0.2">
      <c r="B80" s="45"/>
      <c r="C80" s="45"/>
      <c r="D80" s="45"/>
      <c r="E80" s="45"/>
      <c r="F80" s="45"/>
      <c r="G80" s="45"/>
      <c r="H80" s="45"/>
      <c r="I80" s="45"/>
      <c r="J80" s="45"/>
      <c r="K80" s="45"/>
      <c r="L80" s="45"/>
      <c r="M80" s="45"/>
      <c r="N80" s="45"/>
      <c r="O80" s="45"/>
      <c r="P80" s="45"/>
      <c r="Q80" s="45"/>
      <c r="R80" s="45"/>
      <c r="S80" s="45"/>
    </row>
    <row r="81" spans="2:19" ht="15" x14ac:dyDescent="0.25">
      <c r="B81" s="154" t="s">
        <v>504</v>
      </c>
      <c r="C81" s="154"/>
      <c r="D81" s="154"/>
      <c r="E81" s="154"/>
      <c r="F81" s="154"/>
      <c r="G81" s="154"/>
      <c r="H81" s="154"/>
      <c r="I81" s="154"/>
      <c r="J81" s="154"/>
      <c r="K81" s="154"/>
      <c r="L81" s="154"/>
      <c r="M81" s="45"/>
      <c r="N81" s="45"/>
      <c r="O81" s="45"/>
      <c r="P81" s="45"/>
      <c r="Q81" s="45"/>
      <c r="S81" s="45"/>
    </row>
    <row r="82" spans="2:19" x14ac:dyDescent="0.2">
      <c r="B82" s="68"/>
      <c r="L82" s="66"/>
      <c r="M82" s="45"/>
      <c r="N82" s="45"/>
      <c r="O82" s="45"/>
      <c r="P82" s="45"/>
      <c r="Q82" s="45"/>
      <c r="S82" s="45"/>
    </row>
    <row r="83" spans="2:19" x14ac:dyDescent="0.2">
      <c r="B83" s="68" t="s">
        <v>403</v>
      </c>
      <c r="C83" s="151" t="s">
        <v>660</v>
      </c>
      <c r="D83" s="151"/>
      <c r="E83" s="151"/>
      <c r="F83" s="151"/>
      <c r="G83" s="151"/>
      <c r="H83" s="151"/>
      <c r="I83" s="151"/>
      <c r="J83" s="151"/>
      <c r="K83" s="151"/>
      <c r="L83" s="151"/>
      <c r="M83" s="45"/>
      <c r="N83" s="45"/>
      <c r="O83" s="45"/>
      <c r="P83" s="45"/>
      <c r="Q83" s="45"/>
      <c r="S83" s="45"/>
    </row>
    <row r="84" spans="2:19" x14ac:dyDescent="0.2">
      <c r="C84" s="151"/>
      <c r="D84" s="151"/>
      <c r="E84" s="151"/>
      <c r="F84" s="151"/>
      <c r="G84" s="151"/>
      <c r="H84" s="151"/>
      <c r="I84" s="151"/>
      <c r="J84" s="151"/>
      <c r="K84" s="151"/>
      <c r="L84" s="151"/>
      <c r="M84" s="45"/>
      <c r="N84" s="45"/>
      <c r="O84" s="45"/>
      <c r="P84" s="45"/>
      <c r="Q84" s="45"/>
      <c r="S84" s="45"/>
    </row>
    <row r="85" spans="2:19" x14ac:dyDescent="0.2">
      <c r="B85" s="68"/>
      <c r="C85" s="151"/>
      <c r="D85" s="151"/>
      <c r="E85" s="151"/>
      <c r="F85" s="151"/>
      <c r="G85" s="151"/>
      <c r="H85" s="151"/>
      <c r="I85" s="151"/>
      <c r="J85" s="151"/>
      <c r="K85" s="151"/>
      <c r="L85" s="151"/>
      <c r="M85" s="45"/>
      <c r="N85" s="45"/>
      <c r="O85" s="45"/>
      <c r="P85" s="45"/>
      <c r="Q85" s="45"/>
      <c r="S85" s="45"/>
    </row>
    <row r="86" spans="2:19" x14ac:dyDescent="0.2">
      <c r="B86" s="68"/>
      <c r="L86" s="66"/>
      <c r="M86" s="45"/>
      <c r="N86" s="45"/>
      <c r="O86" s="45"/>
      <c r="P86" s="49"/>
      <c r="Q86" s="45"/>
      <c r="S86" s="45"/>
    </row>
    <row r="87" spans="2:19" x14ac:dyDescent="0.2">
      <c r="B87" s="68" t="s">
        <v>404</v>
      </c>
      <c r="C87" s="153" t="s">
        <v>689</v>
      </c>
      <c r="D87" s="153"/>
      <c r="E87" s="153"/>
      <c r="F87" s="153"/>
      <c r="G87" s="153"/>
      <c r="H87" s="153"/>
      <c r="I87" s="153"/>
      <c r="J87" s="153"/>
      <c r="K87" s="153"/>
      <c r="L87" s="153"/>
      <c r="M87" s="45"/>
      <c r="N87" s="45"/>
      <c r="O87" s="45"/>
      <c r="P87" s="45"/>
      <c r="Q87" s="45"/>
      <c r="S87" s="45"/>
    </row>
    <row r="88" spans="2:19" x14ac:dyDescent="0.2">
      <c r="B88" s="68"/>
      <c r="C88" s="153"/>
      <c r="D88" s="153"/>
      <c r="E88" s="153"/>
      <c r="F88" s="153"/>
      <c r="G88" s="153"/>
      <c r="H88" s="153"/>
      <c r="I88" s="153"/>
      <c r="J88" s="153"/>
      <c r="K88" s="153"/>
      <c r="L88" s="153"/>
      <c r="M88" s="45"/>
      <c r="N88" s="45"/>
      <c r="O88" s="45"/>
      <c r="P88" s="45"/>
      <c r="Q88" s="45"/>
      <c r="S88" s="45"/>
    </row>
    <row r="89" spans="2:19" x14ac:dyDescent="0.2">
      <c r="B89" s="68"/>
      <c r="C89" s="153"/>
      <c r="D89" s="153"/>
      <c r="E89" s="153"/>
      <c r="F89" s="153"/>
      <c r="G89" s="153"/>
      <c r="H89" s="153"/>
      <c r="I89" s="153"/>
      <c r="J89" s="153"/>
      <c r="K89" s="153"/>
      <c r="L89" s="153"/>
      <c r="M89" s="45"/>
      <c r="N89" s="45"/>
      <c r="O89" s="45"/>
      <c r="P89" s="45"/>
      <c r="Q89" s="45"/>
      <c r="S89" s="45"/>
    </row>
    <row r="90" spans="2:19" x14ac:dyDescent="0.2">
      <c r="B90" s="68"/>
      <c r="C90" s="153"/>
      <c r="D90" s="153"/>
      <c r="E90" s="153"/>
      <c r="F90" s="153"/>
      <c r="G90" s="153"/>
      <c r="H90" s="153"/>
      <c r="I90" s="153"/>
      <c r="J90" s="153"/>
      <c r="K90" s="153"/>
      <c r="L90" s="153"/>
      <c r="M90" s="45"/>
      <c r="N90" s="45"/>
      <c r="O90" s="45"/>
      <c r="P90" s="45"/>
      <c r="Q90" s="45"/>
      <c r="S90" s="45"/>
    </row>
    <row r="91" spans="2:19" x14ac:dyDescent="0.2">
      <c r="B91" s="68"/>
      <c r="C91" s="153"/>
      <c r="D91" s="153"/>
      <c r="E91" s="153"/>
      <c r="F91" s="153"/>
      <c r="G91" s="153"/>
      <c r="H91" s="153"/>
      <c r="I91" s="153"/>
      <c r="J91" s="153"/>
      <c r="K91" s="153"/>
      <c r="L91" s="153"/>
      <c r="M91" s="45"/>
      <c r="N91" s="45"/>
      <c r="O91" s="45"/>
      <c r="P91" s="45"/>
      <c r="Q91" s="45"/>
      <c r="S91" s="45"/>
    </row>
    <row r="92" spans="2:19" x14ac:dyDescent="0.2">
      <c r="B92" s="68" t="s">
        <v>405</v>
      </c>
      <c r="C92" s="151" t="s">
        <v>677</v>
      </c>
      <c r="D92" s="151"/>
      <c r="E92" s="151"/>
      <c r="F92" s="151"/>
      <c r="G92" s="151"/>
      <c r="H92" s="151"/>
      <c r="I92" s="151"/>
      <c r="J92" s="151"/>
      <c r="K92" s="151"/>
      <c r="L92" s="151"/>
      <c r="M92" s="45"/>
      <c r="N92" s="45"/>
      <c r="O92" s="45"/>
      <c r="P92" s="45"/>
      <c r="Q92" s="45"/>
      <c r="S92" s="45"/>
    </row>
    <row r="93" spans="2:19" x14ac:dyDescent="0.2">
      <c r="B93" s="45"/>
      <c r="C93" s="151"/>
      <c r="D93" s="151"/>
      <c r="E93" s="151"/>
      <c r="F93" s="151"/>
      <c r="G93" s="151"/>
      <c r="H93" s="151"/>
      <c r="I93" s="151"/>
      <c r="J93" s="151"/>
      <c r="K93" s="151"/>
      <c r="L93" s="151"/>
      <c r="M93" s="45"/>
      <c r="N93" s="45"/>
      <c r="O93" s="45"/>
      <c r="P93" s="45"/>
      <c r="Q93" s="45"/>
      <c r="S93" s="45"/>
    </row>
    <row r="94" spans="2:19" x14ac:dyDescent="0.2">
      <c r="B94" s="45"/>
      <c r="C94" s="66"/>
      <c r="D94" s="66"/>
      <c r="E94" s="66"/>
      <c r="F94" s="66"/>
      <c r="G94" s="66"/>
      <c r="H94" s="66"/>
      <c r="I94" s="66"/>
      <c r="J94" s="66"/>
      <c r="K94" s="66"/>
      <c r="L94" s="66"/>
      <c r="M94" s="45"/>
      <c r="N94" s="45"/>
      <c r="O94" s="45"/>
      <c r="P94" s="45"/>
      <c r="Q94" s="45"/>
      <c r="S94" s="45"/>
    </row>
    <row r="95" spans="2:19" ht="15" x14ac:dyDescent="0.25">
      <c r="B95" s="154" t="s">
        <v>484</v>
      </c>
      <c r="C95" s="154"/>
      <c r="D95" s="154"/>
      <c r="E95" s="154"/>
      <c r="F95" s="154"/>
      <c r="G95" s="154"/>
      <c r="H95" s="154"/>
      <c r="I95" s="154"/>
      <c r="J95" s="154"/>
      <c r="K95" s="154"/>
      <c r="L95" s="154"/>
      <c r="M95" s="45"/>
      <c r="N95" s="45"/>
      <c r="O95" s="45"/>
      <c r="P95" s="45"/>
      <c r="Q95" s="45"/>
      <c r="R95" s="45"/>
      <c r="S95" s="45"/>
    </row>
    <row r="96" spans="2:19" x14ac:dyDescent="0.2">
      <c r="M96" s="45"/>
      <c r="N96" s="45"/>
      <c r="O96" s="45"/>
      <c r="P96" s="45"/>
      <c r="Q96" s="45"/>
      <c r="R96" s="45"/>
    </row>
    <row r="97" spans="2:19" x14ac:dyDescent="0.2">
      <c r="B97" s="68" t="s">
        <v>403</v>
      </c>
      <c r="C97" s="151" t="s">
        <v>661</v>
      </c>
      <c r="D97" s="151"/>
      <c r="E97" s="151"/>
      <c r="F97" s="151"/>
      <c r="G97" s="151"/>
      <c r="H97" s="151"/>
      <c r="I97" s="151"/>
      <c r="J97" s="151"/>
      <c r="K97" s="151"/>
      <c r="L97" s="151"/>
      <c r="M97" s="45"/>
      <c r="N97" s="45"/>
      <c r="O97" s="45"/>
      <c r="P97" s="45"/>
      <c r="Q97" s="45"/>
      <c r="R97" s="69"/>
    </row>
    <row r="98" spans="2:19" ht="18.75" customHeight="1" x14ac:dyDescent="0.2">
      <c r="C98" s="151"/>
      <c r="D98" s="151"/>
      <c r="E98" s="151"/>
      <c r="F98" s="151"/>
      <c r="G98" s="151"/>
      <c r="H98" s="151"/>
      <c r="I98" s="151"/>
      <c r="J98" s="151"/>
      <c r="K98" s="151"/>
      <c r="L98" s="151"/>
      <c r="M98" s="45"/>
      <c r="N98" s="45"/>
      <c r="O98" s="45"/>
      <c r="P98" s="45"/>
      <c r="Q98" s="45"/>
      <c r="R98" s="45"/>
    </row>
    <row r="99" spans="2:19" ht="14.25" customHeight="1" x14ac:dyDescent="0.2">
      <c r="B99" s="68" t="s">
        <v>404</v>
      </c>
      <c r="C99" s="153" t="s">
        <v>690</v>
      </c>
      <c r="D99" s="153"/>
      <c r="E99" s="153"/>
      <c r="F99" s="153"/>
      <c r="G99" s="153"/>
      <c r="H99" s="153"/>
      <c r="I99" s="153"/>
      <c r="J99" s="153"/>
      <c r="K99" s="153"/>
      <c r="L99" s="153"/>
      <c r="M99" s="45"/>
      <c r="N99" s="45"/>
      <c r="O99" s="45"/>
      <c r="P99" s="45"/>
      <c r="Q99" s="45"/>
      <c r="R99" s="45"/>
    </row>
    <row r="100" spans="2:19" x14ac:dyDescent="0.2">
      <c r="C100" s="153"/>
      <c r="D100" s="153"/>
      <c r="E100" s="153"/>
      <c r="F100" s="153"/>
      <c r="G100" s="153"/>
      <c r="H100" s="153"/>
      <c r="I100" s="153"/>
      <c r="J100" s="153"/>
      <c r="K100" s="153"/>
      <c r="L100" s="153"/>
      <c r="M100" s="45"/>
      <c r="N100" s="45"/>
      <c r="O100" s="45"/>
      <c r="P100" s="45"/>
      <c r="Q100" s="45"/>
      <c r="R100" s="45"/>
    </row>
    <row r="101" spans="2:19" x14ac:dyDescent="0.2">
      <c r="B101" s="45"/>
      <c r="C101" s="153"/>
      <c r="D101" s="153"/>
      <c r="E101" s="153"/>
      <c r="F101" s="153"/>
      <c r="G101" s="153"/>
      <c r="H101" s="153"/>
      <c r="I101" s="153"/>
      <c r="J101" s="153"/>
      <c r="K101" s="153"/>
      <c r="L101" s="153"/>
      <c r="M101" s="45"/>
      <c r="N101" s="45"/>
      <c r="O101" s="45"/>
      <c r="P101" s="45"/>
      <c r="Q101" s="45"/>
      <c r="R101" s="45"/>
    </row>
    <row r="102" spans="2:19" x14ac:dyDescent="0.2">
      <c r="B102" s="45"/>
      <c r="C102" s="153"/>
      <c r="D102" s="153"/>
      <c r="E102" s="153"/>
      <c r="F102" s="153"/>
      <c r="G102" s="153"/>
      <c r="H102" s="153"/>
      <c r="I102" s="153"/>
      <c r="J102" s="153"/>
      <c r="K102" s="153"/>
      <c r="L102" s="153"/>
      <c r="M102" s="45"/>
      <c r="N102" s="45"/>
      <c r="O102" s="45"/>
      <c r="P102" s="45"/>
      <c r="Q102" s="45"/>
      <c r="R102" s="45"/>
    </row>
    <row r="103" spans="2:19" x14ac:dyDescent="0.2">
      <c r="B103" s="45"/>
      <c r="C103" s="153"/>
      <c r="D103" s="153"/>
      <c r="E103" s="153"/>
      <c r="F103" s="153"/>
      <c r="G103" s="153"/>
      <c r="H103" s="153"/>
      <c r="I103" s="153"/>
      <c r="J103" s="153"/>
      <c r="K103" s="153"/>
      <c r="L103" s="153"/>
      <c r="M103" s="45"/>
      <c r="N103" s="45"/>
      <c r="O103" s="45"/>
      <c r="P103" s="45"/>
      <c r="Q103" s="45"/>
      <c r="R103" s="45"/>
    </row>
    <row r="104" spans="2:19" x14ac:dyDescent="0.2">
      <c r="B104" s="68" t="s">
        <v>405</v>
      </c>
      <c r="C104" s="151" t="s">
        <v>662</v>
      </c>
      <c r="D104" s="151"/>
      <c r="E104" s="151"/>
      <c r="F104" s="151"/>
      <c r="G104" s="151"/>
      <c r="H104" s="151"/>
      <c r="I104" s="151"/>
      <c r="J104" s="151"/>
      <c r="K104" s="151"/>
      <c r="L104" s="151"/>
      <c r="M104" s="45"/>
      <c r="N104" s="45"/>
      <c r="O104" s="45"/>
      <c r="P104" s="45"/>
      <c r="Q104" s="45"/>
      <c r="R104" s="45"/>
    </row>
    <row r="105" spans="2:19" x14ac:dyDescent="0.2">
      <c r="B105" s="45"/>
      <c r="C105" s="151"/>
      <c r="D105" s="151"/>
      <c r="E105" s="151"/>
      <c r="F105" s="151"/>
      <c r="G105" s="151"/>
      <c r="H105" s="151"/>
      <c r="I105" s="151"/>
      <c r="J105" s="151"/>
      <c r="K105" s="151"/>
      <c r="L105" s="151"/>
      <c r="M105" s="45"/>
      <c r="N105" s="45"/>
      <c r="O105" s="45"/>
      <c r="P105" s="45"/>
      <c r="Q105" s="45"/>
      <c r="R105" s="45"/>
      <c r="S105" s="45"/>
    </row>
    <row r="106" spans="2:19" x14ac:dyDescent="0.2">
      <c r="B106" s="45"/>
      <c r="C106" s="45"/>
      <c r="D106" s="45"/>
      <c r="E106" s="45"/>
      <c r="F106" s="45"/>
      <c r="G106" s="45"/>
      <c r="H106" s="45"/>
      <c r="I106" s="45"/>
      <c r="J106" s="45"/>
      <c r="K106" s="45"/>
      <c r="L106" s="45"/>
      <c r="M106" s="45"/>
      <c r="N106" s="45"/>
      <c r="O106" s="45"/>
      <c r="P106" s="45"/>
      <c r="Q106" s="45"/>
      <c r="R106" s="45"/>
      <c r="S106" s="45"/>
    </row>
    <row r="107" spans="2:19" ht="15" x14ac:dyDescent="0.25">
      <c r="B107" s="154" t="s">
        <v>529</v>
      </c>
      <c r="C107" s="154"/>
      <c r="D107" s="154"/>
      <c r="E107" s="154"/>
      <c r="F107" s="154"/>
      <c r="G107" s="154"/>
      <c r="H107" s="154"/>
      <c r="I107" s="154"/>
      <c r="J107" s="154"/>
      <c r="K107" s="154"/>
      <c r="L107" s="154"/>
      <c r="M107" s="45"/>
      <c r="N107" s="45"/>
      <c r="O107" s="45"/>
      <c r="P107" s="45"/>
      <c r="Q107" s="45"/>
      <c r="R107" s="45"/>
      <c r="S107" s="45"/>
    </row>
    <row r="109" spans="2:19" x14ac:dyDescent="0.2">
      <c r="B109" s="111" t="s">
        <v>403</v>
      </c>
      <c r="C109" s="151" t="s">
        <v>663</v>
      </c>
      <c r="D109" s="151"/>
      <c r="E109" s="151"/>
      <c r="F109" s="151"/>
      <c r="G109" s="151"/>
      <c r="H109" s="151"/>
      <c r="I109" s="151"/>
      <c r="J109" s="151"/>
      <c r="K109" s="151"/>
      <c r="L109" s="151"/>
    </row>
    <row r="110" spans="2:19" x14ac:dyDescent="0.2">
      <c r="B110" s="112"/>
      <c r="C110" s="151"/>
      <c r="D110" s="151"/>
      <c r="E110" s="151"/>
      <c r="F110" s="151"/>
      <c r="G110" s="151"/>
      <c r="H110" s="151"/>
      <c r="I110" s="151"/>
      <c r="J110" s="151"/>
      <c r="K110" s="151"/>
      <c r="L110" s="151"/>
    </row>
    <row r="111" spans="2:19" x14ac:dyDescent="0.2">
      <c r="B111" s="112"/>
      <c r="C111" s="151"/>
      <c r="D111" s="151"/>
      <c r="E111" s="151"/>
      <c r="F111" s="151"/>
      <c r="G111" s="151"/>
      <c r="H111" s="151"/>
      <c r="I111" s="151"/>
      <c r="J111" s="151"/>
      <c r="K111" s="151"/>
      <c r="L111" s="151"/>
    </row>
    <row r="112" spans="2:19" ht="15" customHeight="1" x14ac:dyDescent="0.2">
      <c r="B112" s="111" t="s">
        <v>404</v>
      </c>
      <c r="C112" s="153" t="s">
        <v>664</v>
      </c>
      <c r="D112" s="153"/>
      <c r="E112" s="153"/>
      <c r="F112" s="153"/>
      <c r="G112" s="153"/>
      <c r="H112" s="153"/>
      <c r="I112" s="153"/>
      <c r="J112" s="153"/>
      <c r="K112" s="153"/>
      <c r="L112" s="153"/>
    </row>
    <row r="114" spans="2:12" x14ac:dyDescent="0.2">
      <c r="B114" s="111" t="s">
        <v>405</v>
      </c>
      <c r="C114" s="151" t="s">
        <v>530</v>
      </c>
      <c r="D114" s="151"/>
      <c r="E114" s="151"/>
      <c r="F114" s="151"/>
      <c r="G114" s="151"/>
      <c r="H114" s="151"/>
      <c r="I114" s="151"/>
      <c r="J114" s="151"/>
      <c r="K114" s="151"/>
      <c r="L114" s="151"/>
    </row>
    <row r="115" spans="2:12" x14ac:dyDescent="0.2">
      <c r="C115" s="151"/>
      <c r="D115" s="151"/>
      <c r="E115" s="151"/>
      <c r="F115" s="151"/>
      <c r="G115" s="151"/>
      <c r="H115" s="151"/>
      <c r="I115" s="151"/>
      <c r="J115" s="151"/>
      <c r="K115" s="151"/>
      <c r="L115" s="151"/>
    </row>
    <row r="117" spans="2:12" ht="15" x14ac:dyDescent="0.25">
      <c r="B117" s="154" t="s">
        <v>643</v>
      </c>
      <c r="C117" s="154"/>
      <c r="D117" s="154"/>
      <c r="E117" s="154"/>
      <c r="F117" s="154"/>
      <c r="G117" s="154"/>
      <c r="H117" s="154"/>
      <c r="I117" s="154"/>
      <c r="J117" s="154"/>
      <c r="K117" s="154"/>
      <c r="L117" s="154"/>
    </row>
    <row r="119" spans="2:12" ht="14.25" customHeight="1" x14ac:dyDescent="0.2">
      <c r="B119" s="111" t="s">
        <v>403</v>
      </c>
      <c r="C119" s="58" t="s">
        <v>644</v>
      </c>
      <c r="D119" s="66"/>
      <c r="E119" s="66"/>
      <c r="F119" s="66"/>
      <c r="G119" s="66"/>
      <c r="H119" s="66"/>
      <c r="I119" s="66"/>
      <c r="J119" s="66"/>
      <c r="K119" s="66"/>
      <c r="L119" s="66"/>
    </row>
    <row r="120" spans="2:12" x14ac:dyDescent="0.2">
      <c r="B120" s="112"/>
      <c r="C120" s="66"/>
      <c r="D120" s="66"/>
      <c r="E120" s="66"/>
      <c r="F120" s="66"/>
      <c r="G120" s="66"/>
      <c r="H120" s="66"/>
      <c r="I120" s="66"/>
      <c r="J120" s="66"/>
      <c r="K120" s="66"/>
      <c r="L120" s="66"/>
    </row>
    <row r="121" spans="2:12" ht="15" x14ac:dyDescent="0.25">
      <c r="B121" s="154" t="s">
        <v>645</v>
      </c>
      <c r="C121" s="154"/>
      <c r="D121" s="154"/>
      <c r="E121" s="154"/>
      <c r="F121" s="154"/>
      <c r="G121" s="154"/>
      <c r="H121" s="154"/>
      <c r="I121" s="154"/>
      <c r="J121" s="154"/>
      <c r="K121" s="154"/>
      <c r="L121" s="154"/>
    </row>
    <row r="123" spans="2:12" x14ac:dyDescent="0.2">
      <c r="B123" s="111" t="s">
        <v>403</v>
      </c>
      <c r="C123" s="45" t="s">
        <v>665</v>
      </c>
    </row>
    <row r="125" spans="2:12" x14ac:dyDescent="0.2">
      <c r="B125" s="111" t="s">
        <v>404</v>
      </c>
      <c r="C125" s="151" t="s">
        <v>647</v>
      </c>
      <c r="D125" s="151"/>
      <c r="E125" s="151"/>
      <c r="F125" s="151"/>
      <c r="G125" s="151"/>
      <c r="H125" s="151"/>
      <c r="I125" s="151"/>
      <c r="J125" s="151"/>
      <c r="K125" s="151"/>
      <c r="L125" s="151"/>
    </row>
    <row r="126" spans="2:12" x14ac:dyDescent="0.2">
      <c r="C126" s="151"/>
      <c r="D126" s="151"/>
      <c r="E126" s="151"/>
      <c r="F126" s="151"/>
      <c r="G126" s="151"/>
      <c r="H126" s="151"/>
      <c r="I126" s="151"/>
      <c r="J126" s="151"/>
      <c r="K126" s="151"/>
      <c r="L126" s="151"/>
    </row>
    <row r="128" spans="2:12" x14ac:dyDescent="0.2">
      <c r="B128" s="111" t="s">
        <v>405</v>
      </c>
      <c r="C128" s="58" t="s">
        <v>646</v>
      </c>
    </row>
    <row r="130" spans="2:17" ht="15" x14ac:dyDescent="0.25">
      <c r="B130" s="154" t="s">
        <v>648</v>
      </c>
      <c r="C130" s="154"/>
      <c r="D130" s="154"/>
      <c r="E130" s="154"/>
      <c r="F130" s="154"/>
      <c r="G130" s="154"/>
      <c r="H130" s="154"/>
      <c r="I130" s="154"/>
      <c r="J130" s="154"/>
      <c r="K130" s="154"/>
      <c r="L130" s="154"/>
    </row>
    <row r="132" spans="2:17" x14ac:dyDescent="0.2">
      <c r="B132" s="68" t="s">
        <v>403</v>
      </c>
      <c r="C132" s="162" t="s">
        <v>666</v>
      </c>
      <c r="D132" s="162"/>
      <c r="E132" s="162"/>
      <c r="F132" s="162"/>
      <c r="G132" s="162"/>
      <c r="H132" s="162"/>
      <c r="I132" s="162"/>
      <c r="J132" s="162"/>
      <c r="K132" s="162"/>
      <c r="L132" s="162"/>
    </row>
    <row r="134" spans="2:17" x14ac:dyDescent="0.2">
      <c r="B134" s="68" t="s">
        <v>404</v>
      </c>
      <c r="C134" s="161" t="s">
        <v>649</v>
      </c>
      <c r="D134" s="161"/>
      <c r="E134" s="161"/>
      <c r="F134" s="161"/>
      <c r="G134" s="161"/>
      <c r="H134" s="161"/>
      <c r="I134" s="161"/>
      <c r="J134" s="161"/>
      <c r="K134" s="161"/>
      <c r="L134" s="161"/>
    </row>
    <row r="135" spans="2:17" x14ac:dyDescent="0.2">
      <c r="C135" s="161"/>
      <c r="D135" s="161"/>
      <c r="E135" s="161"/>
      <c r="F135" s="161"/>
      <c r="G135" s="161"/>
      <c r="H135" s="161"/>
      <c r="I135" s="161"/>
      <c r="J135" s="161"/>
      <c r="K135" s="161"/>
      <c r="L135" s="161"/>
    </row>
    <row r="137" spans="2:17" ht="15" customHeight="1" x14ac:dyDescent="0.2">
      <c r="B137" s="68" t="s">
        <v>405</v>
      </c>
      <c r="C137" s="153" t="s">
        <v>650</v>
      </c>
      <c r="D137" s="153"/>
      <c r="E137" s="153"/>
      <c r="F137" s="153"/>
      <c r="G137" s="153"/>
      <c r="H137" s="153"/>
      <c r="I137" s="153"/>
      <c r="J137" s="153"/>
      <c r="K137" s="153"/>
      <c r="L137" s="153"/>
    </row>
    <row r="138" spans="2:17" x14ac:dyDescent="0.2">
      <c r="C138" s="153"/>
      <c r="D138" s="153"/>
      <c r="E138" s="153"/>
      <c r="F138" s="153"/>
      <c r="G138" s="153"/>
      <c r="H138" s="153"/>
      <c r="I138" s="153"/>
      <c r="J138" s="153"/>
      <c r="K138" s="153"/>
      <c r="L138" s="153"/>
    </row>
    <row r="139" spans="2:17" x14ac:dyDescent="0.2">
      <c r="C139" s="153"/>
      <c r="D139" s="153"/>
      <c r="E139" s="153"/>
      <c r="F139" s="153"/>
      <c r="G139" s="153"/>
      <c r="H139" s="153"/>
      <c r="I139" s="153"/>
      <c r="J139" s="153"/>
      <c r="K139" s="153"/>
      <c r="L139" s="153"/>
    </row>
    <row r="141" spans="2:17" ht="15" x14ac:dyDescent="0.25">
      <c r="B141" s="154" t="s">
        <v>652</v>
      </c>
      <c r="C141" s="154"/>
      <c r="D141" s="154"/>
      <c r="E141" s="154"/>
      <c r="F141" s="154"/>
      <c r="G141" s="154"/>
      <c r="H141" s="154"/>
      <c r="I141" s="154"/>
      <c r="J141" s="154"/>
      <c r="K141" s="154"/>
      <c r="L141" s="154"/>
      <c r="O141" s="152"/>
      <c r="P141" s="152"/>
      <c r="Q141" s="152"/>
    </row>
    <row r="143" spans="2:17" x14ac:dyDescent="0.2">
      <c r="B143" s="68" t="s">
        <v>403</v>
      </c>
      <c r="C143" s="153" t="s">
        <v>655</v>
      </c>
      <c r="D143" s="153"/>
      <c r="E143" s="153"/>
      <c r="F143" s="153"/>
      <c r="G143" s="153"/>
      <c r="H143" s="153"/>
      <c r="I143" s="153"/>
      <c r="J143" s="153"/>
      <c r="K143" s="153"/>
      <c r="L143" s="153"/>
    </row>
    <row r="144" spans="2:17" x14ac:dyDescent="0.2">
      <c r="C144" s="153"/>
      <c r="D144" s="153"/>
      <c r="E144" s="153"/>
      <c r="F144" s="153"/>
      <c r="G144" s="153"/>
      <c r="H144" s="153"/>
      <c r="I144" s="153"/>
      <c r="J144" s="153"/>
      <c r="K144" s="153"/>
      <c r="L144" s="153"/>
    </row>
    <row r="146" spans="2:12" ht="15" x14ac:dyDescent="0.25">
      <c r="B146" s="154" t="s">
        <v>653</v>
      </c>
      <c r="C146" s="154"/>
      <c r="D146" s="154"/>
      <c r="E146" s="154"/>
      <c r="F146" s="154"/>
      <c r="G146" s="154"/>
      <c r="H146" s="154"/>
      <c r="I146" s="154"/>
      <c r="J146" s="154"/>
      <c r="K146" s="154"/>
      <c r="L146" s="154"/>
    </row>
    <row r="148" spans="2:12" x14ac:dyDescent="0.2">
      <c r="B148" s="68" t="s">
        <v>403</v>
      </c>
      <c r="C148" s="153" t="s">
        <v>654</v>
      </c>
      <c r="D148" s="153"/>
      <c r="E148" s="153"/>
      <c r="F148" s="153"/>
      <c r="G148" s="153"/>
      <c r="H148" s="153"/>
      <c r="I148" s="153"/>
      <c r="J148" s="153"/>
      <c r="K148" s="153"/>
      <c r="L148" s="153"/>
    </row>
    <row r="149" spans="2:12" x14ac:dyDescent="0.2">
      <c r="C149" s="153"/>
      <c r="D149" s="153"/>
      <c r="E149" s="153"/>
      <c r="F149" s="153"/>
      <c r="G149" s="153"/>
      <c r="H149" s="153"/>
      <c r="I149" s="153"/>
      <c r="J149" s="153"/>
      <c r="K149" s="153"/>
      <c r="L149" s="153"/>
    </row>
    <row r="151" spans="2:12" ht="15" x14ac:dyDescent="0.25">
      <c r="B151" s="154" t="s">
        <v>656</v>
      </c>
      <c r="C151" s="154"/>
      <c r="D151" s="154"/>
      <c r="E151" s="154"/>
      <c r="F151" s="154"/>
      <c r="G151" s="154"/>
      <c r="H151" s="154"/>
      <c r="I151" s="154"/>
      <c r="J151" s="154"/>
      <c r="K151" s="154"/>
      <c r="L151" s="154"/>
    </row>
    <row r="153" spans="2:12" x14ac:dyDescent="0.2">
      <c r="B153" s="68" t="s">
        <v>403</v>
      </c>
      <c r="C153" s="153" t="s">
        <v>657</v>
      </c>
      <c r="D153" s="153"/>
      <c r="E153" s="153"/>
      <c r="F153" s="153"/>
      <c r="G153" s="153"/>
      <c r="H153" s="153"/>
      <c r="I153" s="153"/>
      <c r="J153" s="153"/>
      <c r="K153" s="153"/>
      <c r="L153" s="153"/>
    </row>
    <row r="154" spans="2:12" x14ac:dyDescent="0.2">
      <c r="C154" s="153"/>
      <c r="D154" s="153"/>
      <c r="E154" s="153"/>
      <c r="F154" s="153"/>
      <c r="G154" s="153"/>
      <c r="H154" s="153"/>
      <c r="I154" s="153"/>
      <c r="J154" s="153"/>
      <c r="K154" s="153"/>
      <c r="L154" s="153"/>
    </row>
  </sheetData>
  <mergeCells count="38">
    <mergeCell ref="B151:L151"/>
    <mergeCell ref="C153:L154"/>
    <mergeCell ref="B141:L141"/>
    <mergeCell ref="E2:I2"/>
    <mergeCell ref="B121:L121"/>
    <mergeCell ref="C125:L126"/>
    <mergeCell ref="B130:L130"/>
    <mergeCell ref="C134:L135"/>
    <mergeCell ref="C114:L115"/>
    <mergeCell ref="B117:L117"/>
    <mergeCell ref="C109:L111"/>
    <mergeCell ref="C112:L112"/>
    <mergeCell ref="C64:L66"/>
    <mergeCell ref="C132:L132"/>
    <mergeCell ref="C41:L41"/>
    <mergeCell ref="C148:L149"/>
    <mergeCell ref="A1:M1"/>
    <mergeCell ref="B107:L107"/>
    <mergeCell ref="B95:L95"/>
    <mergeCell ref="C99:L103"/>
    <mergeCell ref="C104:L105"/>
    <mergeCell ref="B4:L4"/>
    <mergeCell ref="E43:J43"/>
    <mergeCell ref="C36:L37"/>
    <mergeCell ref="C92:L93"/>
    <mergeCell ref="C45:L46"/>
    <mergeCell ref="B6:L9"/>
    <mergeCell ref="B81:L81"/>
    <mergeCell ref="E10:I10"/>
    <mergeCell ref="C97:L98"/>
    <mergeCell ref="Q9:V9"/>
    <mergeCell ref="C48:L51"/>
    <mergeCell ref="O141:Q141"/>
    <mergeCell ref="C143:L144"/>
    <mergeCell ref="B146:L146"/>
    <mergeCell ref="C83:L85"/>
    <mergeCell ref="C87:L91"/>
    <mergeCell ref="C137:L139"/>
  </mergeCells>
  <pageMargins left="0.7" right="0.7" top="0.75" bottom="0.75" header="0.3" footer="0.3"/>
  <pageSetup scale="76" orientation="portrait" r:id="rId1"/>
  <rowBreaks count="1" manualBreakCount="1">
    <brk id="116" max="12" man="1"/>
  </rowBreaks>
  <colBreaks count="1" manualBreakCount="1">
    <brk id="1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BN61"/>
  <sheetViews>
    <sheetView showGridLines="0" zoomScaleNormal="100" workbookViewId="0">
      <selection activeCell="I4" sqref="I4:X5"/>
    </sheetView>
  </sheetViews>
  <sheetFormatPr defaultColWidth="9.140625" defaultRowHeight="12.75" x14ac:dyDescent="0.2"/>
  <cols>
    <col min="1" max="49" width="2.7109375" style="45" customWidth="1"/>
    <col min="50" max="50" width="28.7109375" style="45" customWidth="1"/>
    <col min="51" max="62" width="7.140625" style="45" customWidth="1"/>
    <col min="63" max="63" width="6.85546875" style="45" customWidth="1"/>
    <col min="64" max="65" width="9.140625" style="45" customWidth="1"/>
    <col min="66" max="16384" width="9.140625" style="45"/>
  </cols>
  <sheetData>
    <row r="1" spans="1:66" ht="24.95" customHeight="1" x14ac:dyDescent="0.2">
      <c r="A1" s="187" t="s">
        <v>329</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31" t="str">
        <f>HYPERLINK("#Instructions!N74","Instructions for GP tab »")</f>
        <v>Instructions for GP tab »</v>
      </c>
      <c r="AY1" s="166" t="s">
        <v>335</v>
      </c>
      <c r="AZ1" s="166" t="s">
        <v>336</v>
      </c>
      <c r="BA1" s="166" t="s">
        <v>369</v>
      </c>
      <c r="BB1" s="166" t="s">
        <v>337</v>
      </c>
      <c r="BC1" s="166" t="s">
        <v>691</v>
      </c>
      <c r="BD1" s="166" t="s">
        <v>338</v>
      </c>
      <c r="BE1" s="166" t="s">
        <v>344</v>
      </c>
      <c r="BF1" s="166" t="s">
        <v>692</v>
      </c>
      <c r="BG1" s="81"/>
      <c r="BH1" s="81"/>
      <c r="BI1" s="81"/>
      <c r="BJ1" s="81"/>
      <c r="BK1" s="81"/>
    </row>
    <row r="2" spans="1:66" ht="15" customHeight="1" x14ac:dyDescent="0.2">
      <c r="AX2" s="85"/>
      <c r="AY2" s="167"/>
      <c r="AZ2" s="167"/>
      <c r="BA2" s="167"/>
      <c r="BB2" s="167"/>
      <c r="BC2" s="167"/>
      <c r="BD2" s="167"/>
      <c r="BE2" s="167"/>
      <c r="BF2" s="167"/>
      <c r="BG2" s="81"/>
      <c r="BH2" s="81"/>
      <c r="BI2" s="81"/>
      <c r="BJ2" s="81"/>
      <c r="BK2" s="81"/>
    </row>
    <row r="3" spans="1:66" ht="15" customHeight="1" x14ac:dyDescent="0.2">
      <c r="H3" s="44" t="s">
        <v>238</v>
      </c>
      <c r="I3" s="70">
        <f>INDEX(val,MATCH("g_ProjectName",ref,0))</f>
        <v>0</v>
      </c>
      <c r="J3" s="71"/>
      <c r="K3" s="71"/>
      <c r="L3" s="71"/>
      <c r="M3" s="71"/>
      <c r="N3" s="71"/>
      <c r="O3" s="71"/>
      <c r="P3" s="71"/>
      <c r="Q3" s="71"/>
      <c r="R3" s="71"/>
      <c r="S3" s="71"/>
      <c r="T3" s="71"/>
      <c r="U3" s="71"/>
      <c r="V3" s="71"/>
      <c r="W3" s="71"/>
      <c r="X3" s="72"/>
      <c r="AY3" s="167"/>
      <c r="AZ3" s="167"/>
      <c r="BA3" s="167"/>
      <c r="BB3" s="167"/>
      <c r="BC3" s="167"/>
      <c r="BD3" s="167"/>
      <c r="BE3" s="167"/>
      <c r="BF3" s="167"/>
      <c r="BG3" s="81"/>
      <c r="BH3" s="81"/>
      <c r="BI3" s="81"/>
      <c r="BJ3" s="81"/>
      <c r="BK3" s="81"/>
      <c r="BL3" s="45">
        <v>1</v>
      </c>
      <c r="BM3" s="45" t="s">
        <v>371</v>
      </c>
    </row>
    <row r="4" spans="1:66" ht="15" customHeight="1" x14ac:dyDescent="0.2">
      <c r="H4" s="44" t="str">
        <f>IF(AU8,"Developer Entity Name:","General Partner Name:")</f>
        <v>General Partner Name:</v>
      </c>
      <c r="I4" s="180"/>
      <c r="J4" s="180"/>
      <c r="K4" s="180"/>
      <c r="L4" s="180"/>
      <c r="M4" s="180"/>
      <c r="N4" s="180"/>
      <c r="O4" s="180"/>
      <c r="P4" s="180"/>
      <c r="Q4" s="180"/>
      <c r="R4" s="180"/>
      <c r="S4" s="180"/>
      <c r="T4" s="180"/>
      <c r="U4" s="180"/>
      <c r="V4" s="180"/>
      <c r="W4" s="180"/>
      <c r="X4" s="180"/>
      <c r="AA4" s="45" t="s">
        <v>349</v>
      </c>
      <c r="AF4" s="170">
        <f ca="1">BG21</f>
        <v>0</v>
      </c>
      <c r="AG4" s="171"/>
      <c r="AH4" s="172"/>
      <c r="AQ4" s="44" t="s">
        <v>343</v>
      </c>
      <c r="AR4" s="177"/>
      <c r="AS4" s="178"/>
      <c r="AT4" s="178"/>
      <c r="AU4" s="178"/>
      <c r="AV4" s="178"/>
      <c r="AW4" s="178"/>
      <c r="AY4" s="167"/>
      <c r="AZ4" s="167"/>
      <c r="BA4" s="167"/>
      <c r="BB4" s="167"/>
      <c r="BC4" s="167"/>
      <c r="BD4" s="167"/>
      <c r="BE4" s="167"/>
      <c r="BF4" s="167"/>
      <c r="BG4" s="81"/>
      <c r="BH4" s="81"/>
      <c r="BI4" s="81"/>
      <c r="BJ4" s="81"/>
      <c r="BK4" s="81"/>
      <c r="BL4" s="45">
        <v>2</v>
      </c>
      <c r="BM4" s="45" t="s">
        <v>372</v>
      </c>
    </row>
    <row r="5" spans="1:66" ht="15" customHeight="1" x14ac:dyDescent="0.2">
      <c r="I5" s="181"/>
      <c r="J5" s="181"/>
      <c r="K5" s="181"/>
      <c r="L5" s="181"/>
      <c r="M5" s="181"/>
      <c r="N5" s="181"/>
      <c r="O5" s="181"/>
      <c r="P5" s="181"/>
      <c r="Q5" s="181"/>
      <c r="R5" s="181"/>
      <c r="S5" s="181"/>
      <c r="T5" s="181"/>
      <c r="U5" s="181"/>
      <c r="V5" s="181"/>
      <c r="W5" s="181"/>
      <c r="X5" s="181"/>
      <c r="AA5" s="179" t="s">
        <v>370</v>
      </c>
      <c r="AB5" s="179"/>
      <c r="AC5" s="179"/>
      <c r="AD5" s="179"/>
      <c r="AE5" s="179"/>
      <c r="AX5" s="49"/>
      <c r="AY5" s="167"/>
      <c r="AZ5" s="167"/>
      <c r="BA5" s="167"/>
      <c r="BB5" s="167"/>
      <c r="BC5" s="167"/>
      <c r="BD5" s="167"/>
      <c r="BE5" s="167"/>
      <c r="BF5" s="167"/>
      <c r="BG5" s="81"/>
      <c r="BH5" s="81"/>
      <c r="BI5" s="81"/>
      <c r="BJ5" s="81"/>
      <c r="BK5" s="81"/>
      <c r="BL5" s="45">
        <v>3</v>
      </c>
      <c r="BM5" s="45" t="s">
        <v>373</v>
      </c>
    </row>
    <row r="6" spans="1:66" ht="15" customHeight="1" x14ac:dyDescent="0.2">
      <c r="H6" s="44" t="s">
        <v>492</v>
      </c>
      <c r="I6" s="70" t="str">
        <f>IFERROR(INDEX(GeneralPartners[ParentOrNA],MATCH(I4,GeneralPartners[GPs],0)),"")</f>
        <v>No parent company entered</v>
      </c>
      <c r="J6" s="71"/>
      <c r="K6" s="71"/>
      <c r="L6" s="71"/>
      <c r="M6" s="71"/>
      <c r="N6" s="71"/>
      <c r="O6" s="71"/>
      <c r="P6" s="71"/>
      <c r="Q6" s="71"/>
      <c r="R6" s="71"/>
      <c r="S6" s="71"/>
      <c r="T6" s="71"/>
      <c r="U6" s="71"/>
      <c r="V6" s="71"/>
      <c r="W6" s="71"/>
      <c r="X6" s="72"/>
      <c r="Y6" s="37" t="str">
        <f>IF(ISNUMBER((SEARCH("Tribal applicants",I4))),IF(AU8,"","!"),"")</f>
        <v/>
      </c>
      <c r="Z6" s="57" t="str">
        <f>IF(Y6="!","Only tribal applicants may use developer experience","")</f>
        <v/>
      </c>
      <c r="AY6" s="167"/>
      <c r="AZ6" s="167"/>
      <c r="BA6" s="167"/>
      <c r="BB6" s="167"/>
      <c r="BC6" s="167"/>
      <c r="BD6" s="167"/>
      <c r="BE6" s="167"/>
      <c r="BF6" s="167"/>
      <c r="BG6" s="81">
        <v>1</v>
      </c>
      <c r="BH6" s="81">
        <v>2</v>
      </c>
      <c r="BI6" s="81">
        <v>3</v>
      </c>
      <c r="BJ6" s="81">
        <v>4</v>
      </c>
      <c r="BK6" s="81"/>
      <c r="BL6" s="45">
        <v>4</v>
      </c>
      <c r="BM6" s="45" t="s">
        <v>374</v>
      </c>
    </row>
    <row r="7" spans="1:66" ht="15" customHeight="1" x14ac:dyDescent="0.2">
      <c r="D7" s="189" t="s">
        <v>330</v>
      </c>
      <c r="E7" s="189"/>
      <c r="F7" s="189"/>
      <c r="G7" s="189"/>
      <c r="H7" s="189"/>
      <c r="I7" s="189"/>
      <c r="J7" s="189"/>
      <c r="K7" s="189"/>
      <c r="L7" s="189"/>
      <c r="M7" s="189"/>
      <c r="N7" s="189"/>
      <c r="O7" s="189"/>
      <c r="P7" s="189"/>
      <c r="Q7" s="189"/>
      <c r="R7" s="189"/>
      <c r="S7" s="189"/>
      <c r="T7" s="189"/>
      <c r="U7" s="189"/>
      <c r="V7" s="189"/>
      <c r="W7" s="189"/>
      <c r="X7" s="189"/>
      <c r="Y7" s="189"/>
      <c r="Z7" s="189"/>
      <c r="AA7" s="189"/>
      <c r="AB7" s="189"/>
      <c r="AC7" s="189"/>
      <c r="AD7" s="189"/>
      <c r="AE7" s="189"/>
      <c r="AF7" s="189"/>
      <c r="AG7" s="189"/>
      <c r="AH7" s="189"/>
      <c r="AI7" s="189"/>
      <c r="AJ7" s="189"/>
      <c r="AK7" s="58"/>
      <c r="AL7" s="58" t="s">
        <v>331</v>
      </c>
      <c r="AM7" s="58"/>
      <c r="AO7" s="58"/>
      <c r="AP7" s="58"/>
      <c r="AQ7" s="58"/>
      <c r="AR7" s="58"/>
      <c r="AS7" s="58"/>
      <c r="AT7" s="58"/>
      <c r="AU7" s="190" t="b">
        <f>INDEX(val,MATCH("t_HousingType",ref,0))="Special Needs"</f>
        <v>0</v>
      </c>
      <c r="AV7" s="191"/>
      <c r="AW7" s="192"/>
      <c r="AY7" s="167"/>
      <c r="AZ7" s="167"/>
      <c r="BA7" s="167"/>
      <c r="BB7" s="167"/>
      <c r="BC7" s="167"/>
      <c r="BD7" s="167"/>
      <c r="BE7" s="167"/>
      <c r="BF7" s="167"/>
      <c r="BG7" s="183" t="s">
        <v>365</v>
      </c>
      <c r="BH7" s="183" t="s">
        <v>366</v>
      </c>
      <c r="BI7" s="183" t="s">
        <v>367</v>
      </c>
      <c r="BJ7" s="183" t="s">
        <v>368</v>
      </c>
      <c r="BK7" s="81"/>
    </row>
    <row r="8" spans="1:66" ht="15" customHeight="1" x14ac:dyDescent="0.2">
      <c r="B8" s="188"/>
      <c r="C8" s="188"/>
      <c r="D8" s="189"/>
      <c r="E8" s="189"/>
      <c r="F8" s="189"/>
      <c r="G8" s="189"/>
      <c r="H8" s="189"/>
      <c r="I8" s="189"/>
      <c r="J8" s="189"/>
      <c r="K8" s="189"/>
      <c r="L8" s="189"/>
      <c r="M8" s="189"/>
      <c r="N8" s="189"/>
      <c r="O8" s="189"/>
      <c r="P8" s="189"/>
      <c r="Q8" s="189"/>
      <c r="R8" s="189"/>
      <c r="S8" s="189"/>
      <c r="T8" s="189"/>
      <c r="U8" s="189"/>
      <c r="V8" s="189"/>
      <c r="W8" s="189"/>
      <c r="X8" s="189"/>
      <c r="Y8" s="189"/>
      <c r="Z8" s="189"/>
      <c r="AA8" s="189"/>
      <c r="AB8" s="189"/>
      <c r="AC8" s="189"/>
      <c r="AD8" s="189"/>
      <c r="AE8" s="189"/>
      <c r="AF8" s="189"/>
      <c r="AG8" s="189"/>
      <c r="AH8" s="189"/>
      <c r="AI8" s="189"/>
      <c r="AJ8" s="189"/>
      <c r="AK8" s="58"/>
      <c r="AL8" s="58"/>
      <c r="AM8" s="58"/>
      <c r="AN8" s="58"/>
      <c r="AO8" s="58"/>
      <c r="AP8" s="58"/>
      <c r="AQ8" s="58"/>
      <c r="AR8" s="58"/>
      <c r="AS8" s="58"/>
      <c r="AT8" s="44" t="s">
        <v>353</v>
      </c>
      <c r="AU8" s="201"/>
      <c r="AV8" s="201"/>
      <c r="AW8" s="201"/>
      <c r="AY8" s="167"/>
      <c r="AZ8" s="167"/>
      <c r="BA8" s="167"/>
      <c r="BB8" s="167"/>
      <c r="BC8" s="167"/>
      <c r="BD8" s="167"/>
      <c r="BE8" s="167"/>
      <c r="BF8" s="167"/>
      <c r="BG8" s="183"/>
      <c r="BH8" s="183"/>
      <c r="BI8" s="183"/>
      <c r="BJ8" s="183"/>
      <c r="BK8" s="81"/>
    </row>
    <row r="9" spans="1:66" ht="15" customHeight="1" x14ac:dyDescent="0.2">
      <c r="D9" s="66"/>
      <c r="E9" s="66"/>
      <c r="F9" s="66"/>
      <c r="G9" s="66"/>
      <c r="H9" s="66"/>
      <c r="I9" s="66"/>
      <c r="J9" s="66"/>
      <c r="K9" s="66"/>
      <c r="L9" s="66"/>
      <c r="M9" s="66"/>
      <c r="N9" s="66"/>
      <c r="O9" s="66"/>
      <c r="P9" s="66"/>
      <c r="Q9" s="66"/>
      <c r="R9" s="66"/>
      <c r="S9" s="66"/>
      <c r="T9" s="66"/>
      <c r="U9" s="66"/>
      <c r="V9" s="66"/>
      <c r="W9" s="66"/>
      <c r="X9" s="66"/>
      <c r="Y9" s="66"/>
      <c r="AB9" s="67"/>
      <c r="AC9" s="67"/>
      <c r="AD9" s="67"/>
      <c r="AE9" s="67"/>
      <c r="AF9" s="67"/>
      <c r="AG9" s="67"/>
      <c r="AH9" s="67"/>
      <c r="AI9" s="67"/>
      <c r="AJ9" s="67"/>
      <c r="AK9" s="67"/>
      <c r="AL9" s="67"/>
      <c r="AM9" s="67"/>
      <c r="AN9" s="67"/>
      <c r="AO9" s="67"/>
      <c r="AP9" s="67"/>
      <c r="AQ9" s="67"/>
      <c r="AR9" s="67"/>
      <c r="AS9" s="67"/>
      <c r="AT9" s="67"/>
      <c r="AU9" s="67"/>
      <c r="AV9" s="67"/>
      <c r="AW9" s="67"/>
      <c r="AY9" s="167"/>
      <c r="AZ9" s="167"/>
      <c r="BA9" s="167"/>
      <c r="BB9" s="167"/>
      <c r="BC9" s="167"/>
      <c r="BD9" s="167"/>
      <c r="BE9" s="167"/>
      <c r="BF9" s="167"/>
      <c r="BG9" s="183"/>
      <c r="BH9" s="183"/>
      <c r="BI9" s="183"/>
      <c r="BJ9" s="183"/>
      <c r="BK9" s="81"/>
    </row>
    <row r="10" spans="1:66" ht="45" customHeight="1" x14ac:dyDescent="0.2">
      <c r="A10" s="73"/>
      <c r="B10" s="182" t="s">
        <v>364</v>
      </c>
      <c r="C10" s="182"/>
      <c r="D10" s="182"/>
      <c r="E10" s="182"/>
      <c r="F10" s="182"/>
      <c r="G10" s="182"/>
      <c r="H10" s="182"/>
      <c r="I10" s="182"/>
      <c r="J10" s="182"/>
      <c r="K10" s="182"/>
      <c r="L10" s="182"/>
      <c r="M10" s="182"/>
      <c r="N10" s="182" t="s">
        <v>375</v>
      </c>
      <c r="O10" s="182"/>
      <c r="P10" s="182"/>
      <c r="Q10" s="182"/>
      <c r="R10" s="169" t="s">
        <v>693</v>
      </c>
      <c r="S10" s="169"/>
      <c r="T10" s="169"/>
      <c r="U10" s="169" t="s">
        <v>332</v>
      </c>
      <c r="V10" s="169"/>
      <c r="W10" s="169"/>
      <c r="X10" s="169" t="s">
        <v>334</v>
      </c>
      <c r="Y10" s="169"/>
      <c r="Z10" s="169"/>
      <c r="AA10" s="169" t="s">
        <v>333</v>
      </c>
      <c r="AB10" s="169"/>
      <c r="AC10" s="169"/>
      <c r="AD10" s="169" t="s">
        <v>345</v>
      </c>
      <c r="AE10" s="169"/>
      <c r="AF10" s="169"/>
      <c r="AG10" s="169"/>
      <c r="AH10" s="169"/>
      <c r="AI10" s="169" t="s">
        <v>346</v>
      </c>
      <c r="AJ10" s="169"/>
      <c r="AK10" s="169"/>
      <c r="AL10" s="169"/>
      <c r="AM10" s="169"/>
      <c r="AN10" s="169" t="s">
        <v>347</v>
      </c>
      <c r="AO10" s="169"/>
      <c r="AP10" s="169"/>
      <c r="AQ10" s="169"/>
      <c r="AR10" s="169"/>
      <c r="AS10" s="184" t="s">
        <v>348</v>
      </c>
      <c r="AT10" s="185"/>
      <c r="AU10" s="185"/>
      <c r="AV10" s="185"/>
      <c r="AW10" s="186"/>
      <c r="AY10" s="168"/>
      <c r="AZ10" s="168"/>
      <c r="BA10" s="168"/>
      <c r="BB10" s="168"/>
      <c r="BC10" s="168"/>
      <c r="BD10" s="168"/>
      <c r="BE10" s="168"/>
      <c r="BF10" s="168"/>
      <c r="BG10" s="183"/>
      <c r="BH10" s="183"/>
      <c r="BI10" s="183"/>
      <c r="BJ10" s="183"/>
      <c r="BK10" s="81"/>
    </row>
    <row r="11" spans="1:66" ht="39.950000000000003" customHeight="1" x14ac:dyDescent="0.2">
      <c r="A11" s="74">
        <v>1</v>
      </c>
      <c r="B11" s="164"/>
      <c r="C11" s="164"/>
      <c r="D11" s="164"/>
      <c r="E11" s="164"/>
      <c r="F11" s="164"/>
      <c r="G11" s="164"/>
      <c r="H11" s="164"/>
      <c r="I11" s="164"/>
      <c r="J11" s="164"/>
      <c r="K11" s="164"/>
      <c r="L11" s="164"/>
      <c r="M11" s="164"/>
      <c r="N11" s="165"/>
      <c r="O11" s="165"/>
      <c r="P11" s="165"/>
      <c r="Q11" s="165"/>
      <c r="R11" s="163"/>
      <c r="S11" s="163"/>
      <c r="T11" s="163"/>
      <c r="U11" s="163"/>
      <c r="V11" s="163"/>
      <c r="W11" s="163"/>
      <c r="X11" s="163"/>
      <c r="Y11" s="163"/>
      <c r="Z11" s="163"/>
      <c r="AA11" s="163"/>
      <c r="AB11" s="163"/>
      <c r="AC11" s="163"/>
      <c r="AD11" s="176"/>
      <c r="AE11" s="176"/>
      <c r="AF11" s="176"/>
      <c r="AG11" s="176"/>
      <c r="AH11" s="176"/>
      <c r="AI11" s="176"/>
      <c r="AJ11" s="176"/>
      <c r="AK11" s="176"/>
      <c r="AL11" s="176"/>
      <c r="AM11" s="176"/>
      <c r="AN11" s="176"/>
      <c r="AO11" s="176"/>
      <c r="AP11" s="176"/>
      <c r="AQ11" s="176"/>
      <c r="AR11" s="176"/>
      <c r="AS11" s="173">
        <f ca="1">IF(OR(AD11="",AI11=""),0,DATEDIF(MAX(AD11,AI11),MIN(AN11,$AR$4,TODAY()),"y"))</f>
        <v>0</v>
      </c>
      <c r="AT11" s="174"/>
      <c r="AU11" s="174"/>
      <c r="AV11" s="174"/>
      <c r="AW11" s="175"/>
      <c r="AX11" s="95" t="str">
        <f ca="1">IF(BK11&gt;0,"!","")</f>
        <v/>
      </c>
      <c r="AY11" s="30" t="b">
        <f>NOT(OR(B11="",N11=""))</f>
        <v>0</v>
      </c>
      <c r="AZ11" s="30" t="b">
        <f>U11&gt;10</f>
        <v>0</v>
      </c>
      <c r="BA11" s="30" t="b">
        <f>OR(AN11="",DATEDIF(AN11,$AR$4,"y")&lt;10)</f>
        <v>1</v>
      </c>
      <c r="BB11" s="32">
        <f ca="1">--AND(AS11&gt;=3,AND(AY11:BA11))</f>
        <v>0</v>
      </c>
      <c r="BC11" s="32">
        <f ca="1">--AND(BB11,R11=TRUE)</f>
        <v>0</v>
      </c>
      <c r="BD11" s="32">
        <f ca="1">--AND(AS11&gt;=5,AND(AY11:BA11))</f>
        <v>0</v>
      </c>
      <c r="BE11" s="32">
        <f>IFERROR(--AND(BB11,X11=TRUE,AA11/U11&gt;=45%),0)</f>
        <v>0</v>
      </c>
      <c r="BF11" s="32">
        <f ca="1">--AND(BC11,AN11="")</f>
        <v>0</v>
      </c>
      <c r="BG11" s="40">
        <f>AND(NOT(AY11),B11&lt;&gt;"")*BG$6</f>
        <v>0</v>
      </c>
      <c r="BH11" s="40">
        <f>AND(NOT(AZ11),$B11&lt;&gt;"")*$BH$6</f>
        <v>0</v>
      </c>
      <c r="BI11" s="40">
        <f>AND(NOT(BA11),$B11&lt;&gt;"")*$BI$6</f>
        <v>0</v>
      </c>
      <c r="BJ11" s="40">
        <f ca="1">AND(AS11&lt;3,$B11&lt;&gt;"")*$BJ$6</f>
        <v>0</v>
      </c>
      <c r="BK11" s="40">
        <f ca="1">MAX(BG11:BJ11)</f>
        <v>0</v>
      </c>
      <c r="BL11" s="47">
        <f ca="1">COUNTIFS($BK$11:BK11,"&gt;0")*(BK11&gt;0)</f>
        <v>0</v>
      </c>
      <c r="BM11" s="48" t="str" cm="1">
        <f t="array" aca="1" ref="BM11" ca="1">IF(BK11&gt;0,"Project "&amp;A11&amp;INDEX($BM$3:$BM$6,BK11),"")</f>
        <v/>
      </c>
      <c r="BN11" s="45">
        <f>IF(AN11&lt;&gt;"",1,0)</f>
        <v>0</v>
      </c>
    </row>
    <row r="12" spans="1:66" ht="39.950000000000003" customHeight="1" x14ac:dyDescent="0.2">
      <c r="A12" s="74">
        <v>2</v>
      </c>
      <c r="B12" s="164"/>
      <c r="C12" s="164"/>
      <c r="D12" s="164"/>
      <c r="E12" s="164"/>
      <c r="F12" s="164"/>
      <c r="G12" s="164"/>
      <c r="H12" s="164"/>
      <c r="I12" s="164"/>
      <c r="J12" s="164"/>
      <c r="K12" s="164"/>
      <c r="L12" s="164"/>
      <c r="M12" s="164"/>
      <c r="N12" s="165"/>
      <c r="O12" s="165"/>
      <c r="P12" s="165"/>
      <c r="Q12" s="165"/>
      <c r="R12" s="163"/>
      <c r="S12" s="163"/>
      <c r="T12" s="163"/>
      <c r="U12" s="163"/>
      <c r="V12" s="163"/>
      <c r="W12" s="163"/>
      <c r="X12" s="163"/>
      <c r="Y12" s="163"/>
      <c r="Z12" s="163"/>
      <c r="AA12" s="163"/>
      <c r="AB12" s="163"/>
      <c r="AC12" s="163"/>
      <c r="AD12" s="176"/>
      <c r="AE12" s="176"/>
      <c r="AF12" s="176"/>
      <c r="AG12" s="176"/>
      <c r="AH12" s="176"/>
      <c r="AI12" s="176"/>
      <c r="AJ12" s="176"/>
      <c r="AK12" s="176"/>
      <c r="AL12" s="176"/>
      <c r="AM12" s="176"/>
      <c r="AN12" s="176"/>
      <c r="AO12" s="176"/>
      <c r="AP12" s="176"/>
      <c r="AQ12" s="176"/>
      <c r="AR12" s="176"/>
      <c r="AS12" s="173">
        <f t="shared" ref="AS12:AS15" ca="1" si="0">IF(OR(AD12="",AI12=""),0,DATEDIF(MAX(AD12,AI12),MIN(AN12,$AR$4,TODAY()),"y"))</f>
        <v>0</v>
      </c>
      <c r="AT12" s="174"/>
      <c r="AU12" s="174"/>
      <c r="AV12" s="174"/>
      <c r="AW12" s="175"/>
      <c r="AX12" s="95" t="str">
        <f t="shared" ref="AX12:AX15" ca="1" si="1">IF(BK12&gt;0,"!","")</f>
        <v/>
      </c>
      <c r="AY12" s="30" t="b">
        <f>NOT(OR(B12="",N12=""))</f>
        <v>0</v>
      </c>
      <c r="AZ12" s="30" t="b">
        <f>U12&gt;10</f>
        <v>0</v>
      </c>
      <c r="BA12" s="30" t="b">
        <f>OR(AN12="",DATEDIF(AN12,$AR$4,"y")&lt;10)</f>
        <v>1</v>
      </c>
      <c r="BB12" s="32">
        <f ca="1">--AND(AS12&gt;=3,AND(AY12:BA12))</f>
        <v>0</v>
      </c>
      <c r="BC12" s="32">
        <f ca="1">--AND(BB12,R12=TRUE)</f>
        <v>0</v>
      </c>
      <c r="BD12" s="32">
        <f ca="1">--AND(AS12&gt;=5,AND(AY12:BA12))</f>
        <v>0</v>
      </c>
      <c r="BE12" s="32">
        <f t="shared" ref="BE12:BE15" si="2">IFERROR(--AND(BB12,X12=TRUE,AA12/U12&gt;=45%),0)</f>
        <v>0</v>
      </c>
      <c r="BF12" s="32">
        <f ca="1">--AND(BC12,AN12="")</f>
        <v>0</v>
      </c>
      <c r="BG12" s="40">
        <f t="shared" ref="BG12:BG15" si="3">AND(NOT(AY12),B12&lt;&gt;"")*BG$6</f>
        <v>0</v>
      </c>
      <c r="BH12" s="40">
        <f t="shared" ref="BH12:BH15" si="4">AND(NOT(AZ12),$B12&lt;&gt;"")*$BH$6</f>
        <v>0</v>
      </c>
      <c r="BI12" s="40">
        <f t="shared" ref="BI12:BI15" si="5">AND(NOT(BA12),$B12&lt;&gt;"")*$BI$6</f>
        <v>0</v>
      </c>
      <c r="BJ12" s="40">
        <f t="shared" ref="BJ12:BJ15" ca="1" si="6">AND(AS12&lt;3,$B12&lt;&gt;"")*$BJ$6</f>
        <v>0</v>
      </c>
      <c r="BK12" s="40">
        <f t="shared" ref="BK12:BK15" ca="1" si="7">MAX(BG12:BJ12)</f>
        <v>0</v>
      </c>
      <c r="BL12" s="47">
        <f ca="1">COUNTIFS($BK$11:BK12,"&gt;0")*(BK12&gt;0)</f>
        <v>0</v>
      </c>
      <c r="BM12" s="48" t="str" cm="1">
        <f t="array" aca="1" ref="BM12" ca="1">IF(BK12&gt;0,"Project "&amp;A12&amp;INDEX($BM$3:$BM$6,BK12),"")</f>
        <v/>
      </c>
      <c r="BN12" s="45">
        <f t="shared" ref="BN12:BN15" si="8">IF(AN12&lt;&gt;"",1,0)</f>
        <v>0</v>
      </c>
    </row>
    <row r="13" spans="1:66" ht="39.950000000000003" customHeight="1" x14ac:dyDescent="0.2">
      <c r="A13" s="74">
        <v>3</v>
      </c>
      <c r="B13" s="164"/>
      <c r="C13" s="164"/>
      <c r="D13" s="164"/>
      <c r="E13" s="164"/>
      <c r="F13" s="164"/>
      <c r="G13" s="164"/>
      <c r="H13" s="164"/>
      <c r="I13" s="164"/>
      <c r="J13" s="164"/>
      <c r="K13" s="164"/>
      <c r="L13" s="164"/>
      <c r="M13" s="164"/>
      <c r="N13" s="165"/>
      <c r="O13" s="165"/>
      <c r="P13" s="165"/>
      <c r="Q13" s="165"/>
      <c r="R13" s="163"/>
      <c r="S13" s="163"/>
      <c r="T13" s="163"/>
      <c r="U13" s="163"/>
      <c r="V13" s="163"/>
      <c r="W13" s="163"/>
      <c r="X13" s="163"/>
      <c r="Y13" s="163"/>
      <c r="Z13" s="163"/>
      <c r="AA13" s="163"/>
      <c r="AB13" s="163"/>
      <c r="AC13" s="163"/>
      <c r="AD13" s="176"/>
      <c r="AE13" s="176"/>
      <c r="AF13" s="176"/>
      <c r="AG13" s="176"/>
      <c r="AH13" s="176"/>
      <c r="AI13" s="176"/>
      <c r="AJ13" s="176"/>
      <c r="AK13" s="176"/>
      <c r="AL13" s="176"/>
      <c r="AM13" s="176"/>
      <c r="AN13" s="176"/>
      <c r="AO13" s="176"/>
      <c r="AP13" s="176"/>
      <c r="AQ13" s="176"/>
      <c r="AR13" s="176"/>
      <c r="AS13" s="173">
        <f t="shared" ca="1" si="0"/>
        <v>0</v>
      </c>
      <c r="AT13" s="174"/>
      <c r="AU13" s="174"/>
      <c r="AV13" s="174"/>
      <c r="AW13" s="175"/>
      <c r="AX13" s="95" t="str">
        <f t="shared" ca="1" si="1"/>
        <v/>
      </c>
      <c r="AY13" s="30" t="b">
        <f>NOT(OR(B13="",N13=""))</f>
        <v>0</v>
      </c>
      <c r="AZ13" s="30" t="b">
        <f>U13&gt;10</f>
        <v>0</v>
      </c>
      <c r="BA13" s="30" t="b">
        <f>OR(AN13="",DATEDIF(AN13,$AR$4,"y")&lt;10)</f>
        <v>1</v>
      </c>
      <c r="BB13" s="32">
        <f ca="1">--AND(AS13&gt;=3,AND(AY13:BA13))</f>
        <v>0</v>
      </c>
      <c r="BC13" s="32">
        <f ca="1">--AND(BB13,R13=TRUE)</f>
        <v>0</v>
      </c>
      <c r="BD13" s="32">
        <f ca="1">--AND(AS13&gt;=5,AND(AY13:BA13))</f>
        <v>0</v>
      </c>
      <c r="BE13" s="32">
        <f t="shared" si="2"/>
        <v>0</v>
      </c>
      <c r="BF13" s="32">
        <f ca="1">--AND(BC13,AN13="")</f>
        <v>0</v>
      </c>
      <c r="BG13" s="40">
        <f t="shared" si="3"/>
        <v>0</v>
      </c>
      <c r="BH13" s="40">
        <f t="shared" si="4"/>
        <v>0</v>
      </c>
      <c r="BI13" s="40">
        <f t="shared" si="5"/>
        <v>0</v>
      </c>
      <c r="BJ13" s="40">
        <f t="shared" ca="1" si="6"/>
        <v>0</v>
      </c>
      <c r="BK13" s="40">
        <f t="shared" ca="1" si="7"/>
        <v>0</v>
      </c>
      <c r="BL13" s="47">
        <f ca="1">COUNTIFS($BK$11:BK13,"&gt;0")*(BK13&gt;0)</f>
        <v>0</v>
      </c>
      <c r="BM13" s="48" t="str" cm="1">
        <f t="array" aca="1" ref="BM13" ca="1">IF(BK13&gt;0,"Project "&amp;A13&amp;INDEX($BM$3:$BM$6,BK13),"")</f>
        <v/>
      </c>
      <c r="BN13" s="45">
        <f t="shared" si="8"/>
        <v>0</v>
      </c>
    </row>
    <row r="14" spans="1:66" ht="39.950000000000003" customHeight="1" x14ac:dyDescent="0.2">
      <c r="A14" s="74">
        <v>4</v>
      </c>
      <c r="B14" s="164"/>
      <c r="C14" s="164"/>
      <c r="D14" s="164"/>
      <c r="E14" s="164"/>
      <c r="F14" s="164"/>
      <c r="G14" s="164"/>
      <c r="H14" s="164"/>
      <c r="I14" s="164"/>
      <c r="J14" s="164"/>
      <c r="K14" s="164"/>
      <c r="L14" s="164"/>
      <c r="M14" s="164"/>
      <c r="N14" s="165"/>
      <c r="O14" s="165"/>
      <c r="P14" s="165"/>
      <c r="Q14" s="165"/>
      <c r="R14" s="163"/>
      <c r="S14" s="163"/>
      <c r="T14" s="163"/>
      <c r="U14" s="163"/>
      <c r="V14" s="163"/>
      <c r="W14" s="163"/>
      <c r="X14" s="163"/>
      <c r="Y14" s="163"/>
      <c r="Z14" s="163"/>
      <c r="AA14" s="163"/>
      <c r="AB14" s="163"/>
      <c r="AC14" s="163"/>
      <c r="AD14" s="176"/>
      <c r="AE14" s="176"/>
      <c r="AF14" s="176"/>
      <c r="AG14" s="176"/>
      <c r="AH14" s="176"/>
      <c r="AI14" s="176"/>
      <c r="AJ14" s="176"/>
      <c r="AK14" s="176"/>
      <c r="AL14" s="176"/>
      <c r="AM14" s="176"/>
      <c r="AN14" s="176"/>
      <c r="AO14" s="176"/>
      <c r="AP14" s="176"/>
      <c r="AQ14" s="176"/>
      <c r="AR14" s="176"/>
      <c r="AS14" s="173">
        <f t="shared" ca="1" si="0"/>
        <v>0</v>
      </c>
      <c r="AT14" s="174"/>
      <c r="AU14" s="174"/>
      <c r="AV14" s="174"/>
      <c r="AW14" s="175"/>
      <c r="AX14" s="95" t="str">
        <f t="shared" ca="1" si="1"/>
        <v/>
      </c>
      <c r="AY14" s="30" t="b">
        <f>NOT(OR(B14="",N14=""))</f>
        <v>0</v>
      </c>
      <c r="AZ14" s="30" t="b">
        <f>U14&gt;10</f>
        <v>0</v>
      </c>
      <c r="BA14" s="30" t="b">
        <f>OR(AN14="",DATEDIF(AN14,$AR$4,"y")&lt;10)</f>
        <v>1</v>
      </c>
      <c r="BB14" s="32">
        <f ca="1">--AND(AS14&gt;=3,AND(AY14:BA14))</f>
        <v>0</v>
      </c>
      <c r="BC14" s="32">
        <f ca="1">--AND(BB14,R14=TRUE)</f>
        <v>0</v>
      </c>
      <c r="BD14" s="32">
        <f ca="1">--AND(AS14&gt;=5,AND(AY14:BA14))</f>
        <v>0</v>
      </c>
      <c r="BE14" s="32">
        <f t="shared" si="2"/>
        <v>0</v>
      </c>
      <c r="BF14" s="32">
        <f ca="1">--AND(BC14,AN14="")</f>
        <v>0</v>
      </c>
      <c r="BG14" s="40">
        <f t="shared" si="3"/>
        <v>0</v>
      </c>
      <c r="BH14" s="40">
        <f t="shared" si="4"/>
        <v>0</v>
      </c>
      <c r="BI14" s="40">
        <f t="shared" si="5"/>
        <v>0</v>
      </c>
      <c r="BJ14" s="40">
        <f t="shared" ca="1" si="6"/>
        <v>0</v>
      </c>
      <c r="BK14" s="40">
        <f t="shared" ca="1" si="7"/>
        <v>0</v>
      </c>
      <c r="BL14" s="47">
        <f ca="1">COUNTIFS($BK$11:BK14,"&gt;0")*(BK14&gt;0)</f>
        <v>0</v>
      </c>
      <c r="BM14" s="48" t="str" cm="1">
        <f t="array" aca="1" ref="BM14" ca="1">IF(BK14&gt;0,"Project "&amp;A14&amp;INDEX($BM$3:$BM$6,BK14),"")</f>
        <v/>
      </c>
      <c r="BN14" s="45">
        <f t="shared" si="8"/>
        <v>0</v>
      </c>
    </row>
    <row r="15" spans="1:66" ht="39.950000000000003" customHeight="1" x14ac:dyDescent="0.2">
      <c r="A15" s="74">
        <v>5</v>
      </c>
      <c r="B15" s="164"/>
      <c r="C15" s="164"/>
      <c r="D15" s="164"/>
      <c r="E15" s="164"/>
      <c r="F15" s="164"/>
      <c r="G15" s="164"/>
      <c r="H15" s="164"/>
      <c r="I15" s="164"/>
      <c r="J15" s="164"/>
      <c r="K15" s="164"/>
      <c r="L15" s="164"/>
      <c r="M15" s="164"/>
      <c r="N15" s="165"/>
      <c r="O15" s="165"/>
      <c r="P15" s="165"/>
      <c r="Q15" s="165"/>
      <c r="R15" s="163"/>
      <c r="S15" s="163"/>
      <c r="T15" s="163"/>
      <c r="U15" s="163"/>
      <c r="V15" s="163"/>
      <c r="W15" s="163"/>
      <c r="X15" s="163"/>
      <c r="Y15" s="163"/>
      <c r="Z15" s="163"/>
      <c r="AA15" s="163"/>
      <c r="AB15" s="163"/>
      <c r="AC15" s="163"/>
      <c r="AD15" s="176"/>
      <c r="AE15" s="176"/>
      <c r="AF15" s="176"/>
      <c r="AG15" s="176"/>
      <c r="AH15" s="176"/>
      <c r="AI15" s="176"/>
      <c r="AJ15" s="176"/>
      <c r="AK15" s="176"/>
      <c r="AL15" s="176"/>
      <c r="AM15" s="176"/>
      <c r="AN15" s="176"/>
      <c r="AO15" s="176"/>
      <c r="AP15" s="176"/>
      <c r="AQ15" s="176"/>
      <c r="AR15" s="176"/>
      <c r="AS15" s="173">
        <f t="shared" ca="1" si="0"/>
        <v>0</v>
      </c>
      <c r="AT15" s="174"/>
      <c r="AU15" s="174"/>
      <c r="AV15" s="174"/>
      <c r="AW15" s="175"/>
      <c r="AX15" s="95" t="str">
        <f t="shared" ca="1" si="1"/>
        <v/>
      </c>
      <c r="AY15" s="30" t="b">
        <f>NOT(OR(B15="",N15=""))</f>
        <v>0</v>
      </c>
      <c r="AZ15" s="30" t="b">
        <f>U15&gt;10</f>
        <v>0</v>
      </c>
      <c r="BA15" s="30" t="b">
        <f>OR(AN15="",DATEDIF(AN15,$AR$4,"y")&lt;10)</f>
        <v>1</v>
      </c>
      <c r="BB15" s="32">
        <f ca="1">--AND(AS15&gt;=3,AND(AY15:BA15))</f>
        <v>0</v>
      </c>
      <c r="BC15" s="32">
        <f ca="1">--AND(BB15,R15=TRUE)</f>
        <v>0</v>
      </c>
      <c r="BD15" s="32">
        <f ca="1">--AND(AS15&gt;=5,AND(AY15:BA15))</f>
        <v>0</v>
      </c>
      <c r="BE15" s="32">
        <f t="shared" si="2"/>
        <v>0</v>
      </c>
      <c r="BF15" s="32">
        <f ca="1">--AND(BC15,AN15="")</f>
        <v>0</v>
      </c>
      <c r="BG15" s="40">
        <f t="shared" si="3"/>
        <v>0</v>
      </c>
      <c r="BH15" s="40">
        <f t="shared" si="4"/>
        <v>0</v>
      </c>
      <c r="BI15" s="40">
        <f t="shared" si="5"/>
        <v>0</v>
      </c>
      <c r="BJ15" s="40">
        <f t="shared" ca="1" si="6"/>
        <v>0</v>
      </c>
      <c r="BK15" s="40">
        <f t="shared" ca="1" si="7"/>
        <v>0</v>
      </c>
      <c r="BL15" s="47">
        <f ca="1">COUNTIFS($BK$11:BK15,"&gt;0")*(BK15&gt;0)</f>
        <v>0</v>
      </c>
      <c r="BM15" s="48" t="str" cm="1">
        <f t="array" aca="1" ref="BM15" ca="1">IF(BK15&gt;0,"Project "&amp;A15&amp;INDEX($BM$3:$BM$6,BK15),"")</f>
        <v/>
      </c>
      <c r="BN15" s="45">
        <f t="shared" si="8"/>
        <v>0</v>
      </c>
    </row>
    <row r="16" spans="1:66" ht="15" customHeight="1" x14ac:dyDescent="0.2">
      <c r="AY16" s="193" t="s">
        <v>310</v>
      </c>
      <c r="AZ16" s="194"/>
      <c r="BA16" s="195"/>
      <c r="BB16" s="75">
        <f ca="1">SUM(BB11:BB15)</f>
        <v>0</v>
      </c>
      <c r="BC16" s="75">
        <f ca="1">SUM(BC11:BC15)</f>
        <v>0</v>
      </c>
      <c r="BD16" s="75">
        <f t="shared" ref="BD16:BF16" ca="1" si="9">SUM(BD11:BD15)</f>
        <v>0</v>
      </c>
      <c r="BE16" s="75">
        <f t="shared" si="9"/>
        <v>0</v>
      </c>
      <c r="BF16" s="75">
        <f t="shared" ca="1" si="9"/>
        <v>0</v>
      </c>
      <c r="BN16" s="45">
        <f>SUM(BN11:BN15)</f>
        <v>0</v>
      </c>
    </row>
    <row r="17" spans="1:61" ht="15" customHeight="1" x14ac:dyDescent="0.2">
      <c r="B17" s="41" t="str" cm="1">
        <f t="array" aca="1" ref="B17" ca="1">IFERROR(INDEX($BM$11:$BM$15,MATCH(ROW(1:1),$BL$11:$BL$15,0)),"")</f>
        <v/>
      </c>
      <c r="AY17" s="197" t="str">
        <f>BH17&amp;"-points requires:"</f>
        <v>5-points requires:</v>
      </c>
      <c r="AZ17" s="198"/>
      <c r="BA17" s="199"/>
      <c r="BB17" s="76">
        <v>3</v>
      </c>
      <c r="BC17" s="76">
        <v>2</v>
      </c>
      <c r="BD17" s="76">
        <v>1</v>
      </c>
      <c r="BE17" s="76">
        <v>0</v>
      </c>
      <c r="BF17" s="76" t="s">
        <v>185</v>
      </c>
      <c r="BG17" s="77">
        <f ca="1">AND($BB$16&gt;=BB17,$BC$16&gt;=BC17,$BD$16&gt;=BD17,$BE$16&gt;=BE17)*BH17</f>
        <v>0</v>
      </c>
      <c r="BH17" s="77">
        <v>5</v>
      </c>
      <c r="BI17" s="45" t="s">
        <v>339</v>
      </c>
    </row>
    <row r="18" spans="1:61" ht="15" customHeight="1" x14ac:dyDescent="0.2">
      <c r="B18" s="41" t="str" cm="1">
        <f t="array" aca="1" ref="B18" ca="1">IFERROR(INDEX($BM$11:$BM$15,MATCH(ROW(3:3),$BL$11:$BL$15,0)),"")</f>
        <v/>
      </c>
      <c r="AY18" s="197" t="str">
        <f t="shared" ref="AY18:AY20" si="10">BH18&amp;"-points requires:"</f>
        <v>7-points requires:</v>
      </c>
      <c r="AZ18" s="198"/>
      <c r="BA18" s="199"/>
      <c r="BB18" s="76">
        <v>5</v>
      </c>
      <c r="BC18" s="76">
        <v>2</v>
      </c>
      <c r="BD18" s="76">
        <v>1</v>
      </c>
      <c r="BE18" s="76">
        <v>0</v>
      </c>
      <c r="BF18" s="76" t="s">
        <v>185</v>
      </c>
      <c r="BG18" s="77">
        <f ca="1">AND($BB$16&gt;=BB18,$BC$16&gt;=BC18,$BD$16&gt;=BD18,$BE$16&gt;=BE18)*BH18</f>
        <v>0</v>
      </c>
      <c r="BH18" s="77">
        <v>7</v>
      </c>
      <c r="BI18" s="45" t="s">
        <v>340</v>
      </c>
    </row>
    <row r="19" spans="1:61" ht="15" customHeight="1" x14ac:dyDescent="0.2">
      <c r="A19" s="4"/>
      <c r="B19" s="41" t="str" cm="1">
        <f t="array" aca="1" ref="B19" ca="1">IFERROR(INDEX($BM$11:$BM$15,MATCH(ROW(4:4),$BL$11:$BL$15,0)),"")</f>
        <v/>
      </c>
      <c r="AY19" s="197" t="str">
        <f t="shared" si="10"/>
        <v>5-points requires:</v>
      </c>
      <c r="AZ19" s="198"/>
      <c r="BA19" s="199"/>
      <c r="BB19" s="76">
        <v>0</v>
      </c>
      <c r="BC19" s="76">
        <v>1</v>
      </c>
      <c r="BD19" s="76">
        <v>0</v>
      </c>
      <c r="BE19" s="76">
        <v>3</v>
      </c>
      <c r="BF19" s="76" t="s">
        <v>185</v>
      </c>
      <c r="BG19" s="77">
        <f ca="1">AND($BB$16&gt;=BB19,$BC$16&gt;=BC19,$BD$16&gt;=BD19,$BE$16&gt;=BE19)*BH19*($B$8="Yes")</f>
        <v>0</v>
      </c>
      <c r="BH19" s="77">
        <v>5</v>
      </c>
      <c r="BI19" s="45" t="s">
        <v>341</v>
      </c>
    </row>
    <row r="20" spans="1:61" ht="15" customHeight="1" x14ac:dyDescent="0.2">
      <c r="A20" s="4"/>
      <c r="B20" s="4" t="s">
        <v>388</v>
      </c>
      <c r="AY20" s="197" t="str">
        <f t="shared" si="10"/>
        <v>7-points requires:</v>
      </c>
      <c r="AZ20" s="198"/>
      <c r="BA20" s="199"/>
      <c r="BB20" s="76">
        <v>0</v>
      </c>
      <c r="BC20" s="76">
        <v>1</v>
      </c>
      <c r="BD20" s="76">
        <v>0</v>
      </c>
      <c r="BE20" s="76">
        <v>4</v>
      </c>
      <c r="BF20" s="76" t="s">
        <v>185</v>
      </c>
      <c r="BG20" s="77">
        <f ca="1">AND($BB$16&gt;=BB20,$BC$16&gt;=BC20,$BD$16&gt;=BD20,$BE$16&gt;=BE20)*BH20*($B$8="Yes")</f>
        <v>0</v>
      </c>
      <c r="BH20" s="77">
        <v>7</v>
      </c>
      <c r="BI20" s="45" t="s">
        <v>342</v>
      </c>
    </row>
    <row r="21" spans="1:61" ht="15" customHeight="1" x14ac:dyDescent="0.2">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BG21" s="78">
        <f ca="1">MAX(BG17:BG20)</f>
        <v>0</v>
      </c>
    </row>
    <row r="22" spans="1:61" ht="13.5" customHeight="1" x14ac:dyDescent="0.2">
      <c r="A22" s="4"/>
      <c r="B22" s="4" t="str">
        <f>IF(BN16&gt;4,"Fewer than two active projects listed, must contract with a bona-fide management company. See below.","")</f>
        <v/>
      </c>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BF22" s="45" t="b">
        <f ca="1">OR(AND(B8="Yes",BF16&gt;=1),AND(B8="",BF16&gt;=2))</f>
        <v>0</v>
      </c>
      <c r="BG22" s="45" t="s">
        <v>359</v>
      </c>
    </row>
    <row r="23" spans="1:61" ht="15"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row>
    <row r="24" spans="1:61" ht="15" customHeight="1" x14ac:dyDescent="0.2">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row>
    <row r="25" spans="1:61" ht="15" customHeight="1" x14ac:dyDescent="0.2">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row>
    <row r="26" spans="1:61" ht="15" customHeight="1" x14ac:dyDescent="0.2">
      <c r="B26" s="153" t="s">
        <v>697</v>
      </c>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3"/>
      <c r="AP26" s="153"/>
      <c r="AQ26" s="153"/>
      <c r="AR26" s="153"/>
      <c r="AS26" s="200" t="s">
        <v>307</v>
      </c>
      <c r="AT26" s="200"/>
      <c r="AU26" s="200"/>
      <c r="AV26" s="200"/>
      <c r="AW26" s="200"/>
    </row>
    <row r="27" spans="1:61" ht="15" customHeight="1" x14ac:dyDescent="0.2">
      <c r="B27" s="153"/>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3"/>
      <c r="AP27" s="153"/>
      <c r="AQ27" s="153"/>
      <c r="AR27" s="153"/>
      <c r="AS27" s="66"/>
      <c r="AT27" s="66"/>
      <c r="AU27" s="66"/>
      <c r="AV27" s="66"/>
      <c r="AW27" s="66"/>
    </row>
    <row r="28" spans="1:61" ht="15" customHeight="1" x14ac:dyDescent="0.2">
      <c r="B28" s="153"/>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3"/>
      <c r="AP28" s="153"/>
      <c r="AQ28" s="153"/>
      <c r="AR28" s="153"/>
      <c r="AS28" s="66"/>
      <c r="AT28" s="66"/>
      <c r="AU28" s="66"/>
      <c r="AV28" s="66"/>
      <c r="AW28" s="66"/>
    </row>
    <row r="29" spans="1:61" ht="15" customHeight="1" x14ac:dyDescent="0.2">
      <c r="B29" s="153"/>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3"/>
      <c r="AP29" s="153"/>
      <c r="AQ29" s="153"/>
      <c r="AR29" s="153"/>
      <c r="AS29" s="66"/>
      <c r="AT29" s="66"/>
      <c r="AU29" s="66"/>
      <c r="AV29" s="66"/>
      <c r="AW29" s="66"/>
    </row>
    <row r="30" spans="1:61" ht="15" customHeight="1" x14ac:dyDescent="0.2">
      <c r="B30" s="45" t="s">
        <v>350</v>
      </c>
      <c r="J30" s="196">
        <f>I4</f>
        <v>0</v>
      </c>
      <c r="K30" s="196"/>
      <c r="L30" s="196"/>
      <c r="M30" s="196"/>
      <c r="N30" s="196"/>
      <c r="O30" s="196"/>
      <c r="P30" s="196"/>
      <c r="Q30" s="196"/>
      <c r="R30" s="196"/>
      <c r="S30" s="196"/>
      <c r="T30" s="196"/>
      <c r="U30" s="196"/>
      <c r="V30" s="196"/>
      <c r="W30" s="196"/>
      <c r="X30" s="196"/>
      <c r="Y30" s="196"/>
    </row>
    <row r="31" spans="1:61" ht="15" customHeight="1" x14ac:dyDescent="0.2">
      <c r="J31" s="196"/>
      <c r="K31" s="196"/>
      <c r="L31" s="196"/>
      <c r="M31" s="196"/>
      <c r="N31" s="196"/>
      <c r="O31" s="196"/>
      <c r="P31" s="196"/>
      <c r="Q31" s="196"/>
      <c r="R31" s="196"/>
      <c r="S31" s="196"/>
      <c r="T31" s="196"/>
      <c r="U31" s="196"/>
      <c r="V31" s="196"/>
      <c r="W31" s="196"/>
      <c r="X31" s="196"/>
      <c r="Y31" s="196"/>
    </row>
    <row r="32" spans="1:61" ht="15" customHeight="1" x14ac:dyDescent="0.2">
      <c r="B32" s="45" t="s">
        <v>351</v>
      </c>
      <c r="J32" s="201"/>
      <c r="K32" s="201"/>
      <c r="L32" s="201"/>
      <c r="M32" s="201"/>
      <c r="N32" s="201"/>
      <c r="O32" s="201"/>
      <c r="P32" s="201"/>
      <c r="Q32" s="201"/>
      <c r="R32" s="201"/>
      <c r="S32" s="201"/>
      <c r="T32" s="201"/>
      <c r="U32" s="201"/>
      <c r="V32" s="201"/>
      <c r="W32" s="201"/>
      <c r="X32" s="201"/>
      <c r="Y32" s="201"/>
      <c r="AE32" s="44" t="s">
        <v>358</v>
      </c>
      <c r="AF32" s="79"/>
      <c r="AG32" s="79"/>
      <c r="AH32" s="79"/>
      <c r="AI32" s="79"/>
      <c r="AJ32" s="79"/>
      <c r="AK32" s="79"/>
      <c r="AL32" s="79"/>
      <c r="AM32" s="79"/>
      <c r="AN32" s="79"/>
      <c r="AO32" s="79"/>
      <c r="AP32" s="79"/>
      <c r="AQ32" s="79"/>
      <c r="AR32" s="79"/>
      <c r="AS32" s="79"/>
      <c r="AT32" s="79"/>
      <c r="AU32" s="79"/>
      <c r="AV32" s="79"/>
      <c r="AW32" s="79"/>
    </row>
    <row r="33" spans="2:49" ht="15" customHeight="1" x14ac:dyDescent="0.2">
      <c r="B33" s="45" t="s">
        <v>352</v>
      </c>
      <c r="J33" s="201"/>
      <c r="K33" s="201"/>
      <c r="L33" s="201"/>
      <c r="M33" s="201"/>
      <c r="N33" s="201"/>
      <c r="O33" s="201"/>
      <c r="P33" s="201"/>
      <c r="Q33" s="201"/>
      <c r="R33" s="201"/>
      <c r="S33" s="201"/>
      <c r="T33" s="201"/>
      <c r="U33" s="201"/>
      <c r="V33" s="201"/>
      <c r="W33" s="201"/>
      <c r="X33" s="201"/>
      <c r="Y33" s="201"/>
      <c r="AE33" s="44" t="s">
        <v>313</v>
      </c>
      <c r="AF33" s="206"/>
      <c r="AG33" s="207"/>
      <c r="AH33" s="207"/>
      <c r="AI33" s="207"/>
      <c r="AJ33" s="207"/>
      <c r="AK33" s="207"/>
    </row>
    <row r="34" spans="2:49" ht="15" customHeight="1" x14ac:dyDescent="0.2"/>
    <row r="35" spans="2:49" ht="15" customHeight="1" x14ac:dyDescent="0.2">
      <c r="B35" s="153" t="s">
        <v>694</v>
      </c>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3"/>
      <c r="AP35" s="153"/>
      <c r="AQ35" s="153"/>
      <c r="AR35" s="153"/>
      <c r="AS35" s="153"/>
      <c r="AT35" s="153"/>
      <c r="AU35" s="153"/>
      <c r="AV35" s="153"/>
    </row>
    <row r="36" spans="2:49" ht="15" customHeight="1" x14ac:dyDescent="0.2">
      <c r="B36" s="153"/>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3"/>
      <c r="AP36" s="153"/>
      <c r="AQ36" s="153"/>
      <c r="AR36" s="153"/>
      <c r="AS36" s="153"/>
      <c r="AT36" s="153"/>
      <c r="AU36" s="153"/>
      <c r="AV36" s="153"/>
    </row>
    <row r="37" spans="2:49" ht="15" customHeight="1" x14ac:dyDescent="0.2">
      <c r="B37" s="153"/>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3"/>
      <c r="AP37" s="153"/>
      <c r="AQ37" s="153"/>
      <c r="AR37" s="153"/>
      <c r="AS37" s="153"/>
      <c r="AT37" s="153"/>
      <c r="AU37" s="153"/>
      <c r="AV37" s="153"/>
    </row>
    <row r="38" spans="2:49" ht="15" customHeight="1" x14ac:dyDescent="0.2">
      <c r="B38" s="153"/>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3"/>
      <c r="AP38" s="153"/>
      <c r="AQ38" s="153"/>
      <c r="AR38" s="153"/>
      <c r="AS38" s="153"/>
      <c r="AT38" s="153"/>
      <c r="AU38" s="153"/>
      <c r="AV38" s="153"/>
    </row>
    <row r="39" spans="2:49" ht="15" customHeight="1" x14ac:dyDescent="0.2">
      <c r="B39" s="153"/>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3"/>
      <c r="AP39" s="153"/>
      <c r="AQ39" s="153"/>
      <c r="AR39" s="153"/>
      <c r="AS39" s="153"/>
      <c r="AT39" s="153"/>
      <c r="AU39" s="153"/>
      <c r="AV39" s="153"/>
    </row>
    <row r="40" spans="2:49" ht="15" customHeight="1" x14ac:dyDescent="0.2">
      <c r="I40" s="44" t="s">
        <v>355</v>
      </c>
      <c r="J40" s="196">
        <f>I4</f>
        <v>0</v>
      </c>
      <c r="K40" s="196"/>
      <c r="L40" s="196"/>
      <c r="M40" s="196"/>
      <c r="N40" s="196"/>
      <c r="O40" s="196"/>
      <c r="P40" s="196"/>
      <c r="Q40" s="196"/>
      <c r="R40" s="196"/>
      <c r="S40" s="196"/>
      <c r="T40" s="196"/>
      <c r="U40" s="196"/>
      <c r="V40" s="196"/>
      <c r="W40" s="196"/>
      <c r="X40" s="196"/>
      <c r="Y40" s="196"/>
      <c r="AG40" s="44" t="s">
        <v>356</v>
      </c>
      <c r="AH40" s="205"/>
      <c r="AI40" s="205"/>
      <c r="AJ40" s="205"/>
      <c r="AK40" s="205"/>
      <c r="AL40" s="205"/>
      <c r="AM40" s="205"/>
      <c r="AN40" s="205"/>
      <c r="AO40" s="205"/>
      <c r="AP40" s="205"/>
      <c r="AQ40" s="205"/>
      <c r="AR40" s="205"/>
      <c r="AS40" s="205"/>
      <c r="AT40" s="205"/>
      <c r="AU40" s="205"/>
      <c r="AV40" s="205"/>
      <c r="AW40" s="205"/>
    </row>
    <row r="41" spans="2:49" ht="15" customHeight="1" x14ac:dyDescent="0.2">
      <c r="I41" s="44"/>
      <c r="J41" s="196"/>
      <c r="K41" s="196"/>
      <c r="L41" s="196"/>
      <c r="M41" s="196"/>
      <c r="N41" s="196"/>
      <c r="O41" s="196"/>
      <c r="P41" s="196"/>
      <c r="Q41" s="196"/>
      <c r="R41" s="196"/>
      <c r="S41" s="196"/>
      <c r="T41" s="196"/>
      <c r="U41" s="196"/>
      <c r="V41" s="196"/>
      <c r="W41" s="196"/>
      <c r="X41" s="196"/>
      <c r="Y41" s="196"/>
      <c r="AG41" s="44" t="s">
        <v>351</v>
      </c>
      <c r="AH41" s="126"/>
      <c r="AI41" s="126"/>
      <c r="AJ41" s="126"/>
      <c r="AK41" s="126"/>
      <c r="AL41" s="126"/>
      <c r="AM41" s="126"/>
      <c r="AN41" s="126"/>
      <c r="AO41" s="126"/>
      <c r="AP41" s="126"/>
      <c r="AQ41" s="126"/>
      <c r="AR41" s="126"/>
      <c r="AS41" s="126"/>
      <c r="AT41" s="126"/>
      <c r="AU41" s="126"/>
      <c r="AV41" s="126"/>
      <c r="AW41" s="126"/>
    </row>
    <row r="42" spans="2:49" ht="15" customHeight="1" x14ac:dyDescent="0.2">
      <c r="I42" s="44" t="s">
        <v>351</v>
      </c>
      <c r="J42" s="202"/>
      <c r="K42" s="202"/>
      <c r="L42" s="202"/>
      <c r="M42" s="202"/>
      <c r="N42" s="202"/>
      <c r="O42" s="202"/>
      <c r="P42" s="202"/>
      <c r="Q42" s="202"/>
      <c r="R42" s="202"/>
      <c r="S42" s="202"/>
      <c r="T42" s="202"/>
      <c r="U42" s="202"/>
      <c r="V42" s="202"/>
      <c r="W42" s="202"/>
      <c r="X42" s="202"/>
      <c r="Y42" s="202"/>
      <c r="AG42" s="44" t="s">
        <v>352</v>
      </c>
      <c r="AH42" s="202"/>
      <c r="AI42" s="202"/>
      <c r="AJ42" s="202"/>
      <c r="AK42" s="202"/>
      <c r="AL42" s="202"/>
      <c r="AM42" s="202"/>
      <c r="AN42" s="202"/>
      <c r="AO42" s="202"/>
      <c r="AP42" s="202"/>
      <c r="AQ42" s="202"/>
      <c r="AR42" s="202"/>
      <c r="AS42" s="202"/>
      <c r="AT42" s="202"/>
      <c r="AU42" s="202"/>
      <c r="AV42" s="202"/>
      <c r="AW42" s="202"/>
    </row>
    <row r="43" spans="2:49" ht="15" customHeight="1" x14ac:dyDescent="0.2">
      <c r="I43" s="44" t="s">
        <v>352</v>
      </c>
      <c r="J43" s="202"/>
      <c r="K43" s="202"/>
      <c r="L43" s="202"/>
      <c r="M43" s="202"/>
      <c r="N43" s="202"/>
      <c r="O43" s="202"/>
      <c r="P43" s="202"/>
      <c r="Q43" s="202"/>
      <c r="R43" s="202"/>
      <c r="S43" s="202"/>
      <c r="T43" s="202"/>
      <c r="U43" s="202"/>
      <c r="V43" s="202"/>
      <c r="W43" s="202"/>
      <c r="X43" s="202"/>
      <c r="Y43" s="202"/>
    </row>
    <row r="44" spans="2:49" ht="15" customHeight="1" x14ac:dyDescent="0.2"/>
    <row r="45" spans="2:49" ht="15" customHeight="1" x14ac:dyDescent="0.2">
      <c r="I45" s="44" t="s">
        <v>354</v>
      </c>
      <c r="J45" s="79"/>
      <c r="K45" s="79"/>
      <c r="L45" s="79"/>
      <c r="M45" s="79"/>
      <c r="N45" s="79"/>
      <c r="O45" s="79"/>
      <c r="P45" s="79"/>
      <c r="Q45" s="79"/>
      <c r="R45" s="79"/>
      <c r="S45" s="79"/>
      <c r="T45" s="79"/>
      <c r="U45" s="79"/>
      <c r="V45" s="79"/>
      <c r="W45" s="79"/>
      <c r="X45" s="79"/>
      <c r="Y45" s="79"/>
      <c r="AG45" s="44" t="s">
        <v>357</v>
      </c>
      <c r="AH45" s="79"/>
      <c r="AI45" s="79"/>
      <c r="AJ45" s="79"/>
      <c r="AK45" s="79"/>
      <c r="AL45" s="79"/>
      <c r="AM45" s="79"/>
      <c r="AN45" s="79"/>
      <c r="AO45" s="79"/>
      <c r="AP45" s="79"/>
      <c r="AQ45" s="79"/>
      <c r="AR45" s="79"/>
      <c r="AS45" s="79"/>
      <c r="AT45" s="79"/>
      <c r="AU45" s="79"/>
      <c r="AV45" s="79"/>
      <c r="AW45" s="79"/>
    </row>
    <row r="46" spans="2:49" ht="15" customHeight="1" x14ac:dyDescent="0.2">
      <c r="I46" s="44" t="s">
        <v>313</v>
      </c>
      <c r="J46" s="203"/>
      <c r="K46" s="204"/>
      <c r="L46" s="204"/>
      <c r="M46" s="204"/>
      <c r="N46" s="204"/>
      <c r="O46" s="204"/>
      <c r="AG46" s="44" t="s">
        <v>313</v>
      </c>
      <c r="AH46" s="203"/>
      <c r="AI46" s="204"/>
      <c r="AJ46" s="204"/>
      <c r="AK46" s="204"/>
      <c r="AL46" s="204"/>
      <c r="AM46" s="204"/>
    </row>
    <row r="47" spans="2:49" ht="15" customHeight="1" x14ac:dyDescent="0.2"/>
    <row r="48" spans="2:49"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row r="57" ht="15" customHeight="1" x14ac:dyDescent="0.2"/>
    <row r="58" ht="15" customHeight="1" x14ac:dyDescent="0.2"/>
    <row r="59" ht="15" customHeight="1" x14ac:dyDescent="0.2"/>
    <row r="60" ht="15" customHeight="1" x14ac:dyDescent="0.2"/>
    <row r="61" ht="15" customHeight="1" x14ac:dyDescent="0.2"/>
  </sheetData>
  <sheetProtection algorithmName="SHA-512" hashValue="j29MVFmjatS4AsfQzo71r5UXbAduscZc83hUoWdJDGQnqhTCp1VWa4u7XTNjwzMgDwE8h9OK40KGGLj8fPB0Pg==" saltValue="7yXZQxvdkf1PGNE7+cIvzA==" spinCount="100000" sheet="1" formatColumns="0" formatRows="0"/>
  <mergeCells count="100">
    <mergeCell ref="J43:Y43"/>
    <mergeCell ref="J46:O46"/>
    <mergeCell ref="AH40:AW40"/>
    <mergeCell ref="J32:Y32"/>
    <mergeCell ref="J33:Y33"/>
    <mergeCell ref="AF33:AK33"/>
    <mergeCell ref="B35:AV39"/>
    <mergeCell ref="AH46:AM46"/>
    <mergeCell ref="J40:Y41"/>
    <mergeCell ref="AH42:AW42"/>
    <mergeCell ref="J42:Y42"/>
    <mergeCell ref="AU8:AW8"/>
    <mergeCell ref="AN12:AR12"/>
    <mergeCell ref="AN13:AR13"/>
    <mergeCell ref="AN14:AR14"/>
    <mergeCell ref="AN15:AR15"/>
    <mergeCell ref="AS15:AW15"/>
    <mergeCell ref="BG7:BG10"/>
    <mergeCell ref="B26:AR29"/>
    <mergeCell ref="AS26:AW26"/>
    <mergeCell ref="R15:T15"/>
    <mergeCell ref="U13:W13"/>
    <mergeCell ref="U14:W14"/>
    <mergeCell ref="U15:W15"/>
    <mergeCell ref="AA13:AC13"/>
    <mergeCell ref="X13:Z13"/>
    <mergeCell ref="X11:Z11"/>
    <mergeCell ref="B10:M10"/>
    <mergeCell ref="B13:M13"/>
    <mergeCell ref="B14:M14"/>
    <mergeCell ref="AY20:BA20"/>
    <mergeCell ref="AA15:AC15"/>
    <mergeCell ref="AI14:AM14"/>
    <mergeCell ref="AD15:AH15"/>
    <mergeCell ref="AI12:AM12"/>
    <mergeCell ref="AI13:AM13"/>
    <mergeCell ref="AY16:BA16"/>
    <mergeCell ref="J30:Y31"/>
    <mergeCell ref="AI15:AM15"/>
    <mergeCell ref="X14:Z14"/>
    <mergeCell ref="X15:Z15"/>
    <mergeCell ref="AY17:BA17"/>
    <mergeCell ref="AY18:BA18"/>
    <mergeCell ref="AY19:BA19"/>
    <mergeCell ref="B15:M15"/>
    <mergeCell ref="X12:Z12"/>
    <mergeCell ref="AI10:AM10"/>
    <mergeCell ref="AA14:AC14"/>
    <mergeCell ref="AD12:AH12"/>
    <mergeCell ref="AD13:AH13"/>
    <mergeCell ref="AD14:AH14"/>
    <mergeCell ref="AA12:AC12"/>
    <mergeCell ref="BJ7:BJ10"/>
    <mergeCell ref="AS10:AW10"/>
    <mergeCell ref="AS11:AW11"/>
    <mergeCell ref="AS12:AW12"/>
    <mergeCell ref="BH7:BH10"/>
    <mergeCell ref="BI7:BI10"/>
    <mergeCell ref="BF1:BF10"/>
    <mergeCell ref="AY1:AY10"/>
    <mergeCell ref="AZ1:AZ10"/>
    <mergeCell ref="A1:AW1"/>
    <mergeCell ref="B8:C8"/>
    <mergeCell ref="D7:AJ8"/>
    <mergeCell ref="AU7:AW7"/>
    <mergeCell ref="AN10:AR10"/>
    <mergeCell ref="AD10:AH10"/>
    <mergeCell ref="X10:Z10"/>
    <mergeCell ref="BE1:BE10"/>
    <mergeCell ref="R13:T13"/>
    <mergeCell ref="R14:T14"/>
    <mergeCell ref="BA1:BA10"/>
    <mergeCell ref="BB1:BB10"/>
    <mergeCell ref="BC1:BC10"/>
    <mergeCell ref="I4:X5"/>
    <mergeCell ref="U11:W11"/>
    <mergeCell ref="U10:W10"/>
    <mergeCell ref="U12:W12"/>
    <mergeCell ref="AA10:AC10"/>
    <mergeCell ref="AA11:AC11"/>
    <mergeCell ref="N11:Q11"/>
    <mergeCell ref="N10:Q10"/>
    <mergeCell ref="N12:Q12"/>
    <mergeCell ref="N13:Q13"/>
    <mergeCell ref="R11:T11"/>
    <mergeCell ref="B11:M11"/>
    <mergeCell ref="B12:M12"/>
    <mergeCell ref="N15:Q15"/>
    <mergeCell ref="BD1:BD10"/>
    <mergeCell ref="N14:Q14"/>
    <mergeCell ref="R10:T10"/>
    <mergeCell ref="R12:T12"/>
    <mergeCell ref="AF4:AH4"/>
    <mergeCell ref="AS13:AW13"/>
    <mergeCell ref="AS14:AW14"/>
    <mergeCell ref="AN11:AR11"/>
    <mergeCell ref="AD11:AH11"/>
    <mergeCell ref="AI11:AM11"/>
    <mergeCell ref="AR4:AW4"/>
    <mergeCell ref="AA5:AE5"/>
  </mergeCells>
  <conditionalFormatting sqref="AY11:BA15">
    <cfRule type="cellIs" dxfId="92" priority="25" operator="equal">
      <formula>TRUE</formula>
    </cfRule>
  </conditionalFormatting>
  <conditionalFormatting sqref="BB17:BE20">
    <cfRule type="cellIs" dxfId="91" priority="24" operator="equal">
      <formula>0</formula>
    </cfRule>
  </conditionalFormatting>
  <conditionalFormatting sqref="BB11:BF15">
    <cfRule type="cellIs" dxfId="90" priority="19" operator="equal">
      <formula>1</formula>
    </cfRule>
  </conditionalFormatting>
  <conditionalFormatting sqref="AF4:AH4">
    <cfRule type="expression" dxfId="89" priority="18">
      <formula>OR(AF4=0,ISERROR(AF4))</formula>
    </cfRule>
  </conditionalFormatting>
  <conditionalFormatting sqref="B30:AB30 B32:AW33 B31:Z31">
    <cfRule type="expression" dxfId="88" priority="17">
      <formula>$AU$8</formula>
    </cfRule>
  </conditionalFormatting>
  <conditionalFormatting sqref="A35:AW40 A41:I41 Z41:AW41 A44:AW46 A42:AF43 AH42:AW42 AG41:AG42">
    <cfRule type="expression" dxfId="87" priority="8">
      <formula>NOT($AU$8=TRUE)</formula>
    </cfRule>
  </conditionalFormatting>
  <conditionalFormatting sqref="BF17:BF20">
    <cfRule type="cellIs" dxfId="86" priority="5" operator="equal">
      <formula>0</formula>
    </cfRule>
  </conditionalFormatting>
  <conditionalFormatting sqref="B26:AW29">
    <cfRule type="expression" dxfId="85" priority="60">
      <formula>$BF$22</formula>
    </cfRule>
  </conditionalFormatting>
  <conditionalFormatting sqref="AS26:AW26">
    <cfRule type="expression" dxfId="84" priority="61">
      <formula>$BF$22</formula>
    </cfRule>
  </conditionalFormatting>
  <conditionalFormatting sqref="BG11:BJ15">
    <cfRule type="cellIs" dxfId="83" priority="4" operator="greaterThan">
      <formula>0</formula>
    </cfRule>
  </conditionalFormatting>
  <conditionalFormatting sqref="BK11:BK15">
    <cfRule type="cellIs" dxfId="82" priority="3" operator="greaterThan">
      <formula>0</formula>
    </cfRule>
  </conditionalFormatting>
  <dataValidations count="8">
    <dataValidation type="list" allowBlank="1" showInputMessage="1" showErrorMessage="1" sqref="B8:C8" xr:uid="{00000000-0002-0000-0100-000000000000}">
      <formula1>"Yes"</formula1>
    </dataValidation>
    <dataValidation type="list" allowBlank="1" showInputMessage="1" showErrorMessage="1" sqref="Y12:Z15 X11:X15 R11:R15" xr:uid="{00000000-0002-0000-0100-000001000000}">
      <formula1>"TRUE"</formula1>
    </dataValidation>
    <dataValidation type="list" allowBlank="1" showInputMessage="1" showErrorMessage="1" sqref="AS26:AW26" xr:uid="{00000000-0002-0000-0100-000002000000}">
      <formula1>"Complying,N/A"</formula1>
    </dataValidation>
    <dataValidation type="list" allowBlank="1" showInputMessage="1" showErrorMessage="1" sqref="AU8:AW8" xr:uid="{00000000-0002-0000-0100-000003000000}">
      <formula1>"True"</formula1>
    </dataValidation>
    <dataValidation type="date" operator="greaterThan" allowBlank="1" showInputMessage="1" showErrorMessage="1" sqref="AD11:AR15" xr:uid="{00000000-0002-0000-0100-000004000000}">
      <formula1>1</formula1>
    </dataValidation>
    <dataValidation type="whole" operator="greaterThanOrEqual" allowBlank="1" showInputMessage="1" showErrorMessage="1" sqref="AA11:AC15 U11:W15" xr:uid="{00000000-0002-0000-0100-000005000000}">
      <formula1>0</formula1>
    </dataValidation>
    <dataValidation type="list" allowBlank="1" showInputMessage="1" showErrorMessage="1" sqref="I4:X4" xr:uid="{00000000-0002-0000-0100-000006000000}">
      <formula1>ListGPs</formula1>
    </dataValidation>
    <dataValidation type="date" operator="greaterThan" allowBlank="1" showInputMessage="1" showErrorMessage="1" error="Enter the current application deadline as a date." sqref="AR4:AW4" xr:uid="{822F5B9D-0B5B-4742-81B4-2A2DB0D568F8}">
      <formula1>43831</formula1>
    </dataValidation>
  </dataValidations>
  <pageMargins left="0.25" right="0.25" top="0.75" bottom="0.75" header="0.3" footer="0.3"/>
  <pageSetup orientation="landscape"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dimension ref="A1:BK54"/>
  <sheetViews>
    <sheetView showGridLines="0" zoomScaleNormal="100" workbookViewId="0">
      <selection activeCell="B6" sqref="B6:C6"/>
    </sheetView>
  </sheetViews>
  <sheetFormatPr defaultColWidth="9.140625" defaultRowHeight="12.75" x14ac:dyDescent="0.2"/>
  <cols>
    <col min="1" max="49" width="2.7109375" style="21" customWidth="1"/>
    <col min="50" max="50" width="24.42578125" style="21" customWidth="1"/>
    <col min="51" max="60" width="7.140625" style="21" customWidth="1"/>
    <col min="61" max="61" width="6.85546875" style="21" customWidth="1"/>
    <col min="62" max="63" width="9.140625" style="21" customWidth="1"/>
    <col min="64" max="16384" width="9.140625" style="21"/>
  </cols>
  <sheetData>
    <row r="1" spans="1:63" ht="24.95" customHeight="1" x14ac:dyDescent="0.2">
      <c r="A1" s="187" t="s">
        <v>376</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31" t="str">
        <f>HYPERLINK("#Instructions!N88","Instructions for MC tab »")</f>
        <v>Instructions for MC tab »</v>
      </c>
      <c r="AY1" s="226" t="s">
        <v>335</v>
      </c>
      <c r="AZ1" s="226" t="s">
        <v>336</v>
      </c>
      <c r="BA1" s="226" t="s">
        <v>369</v>
      </c>
      <c r="BB1" s="226" t="s">
        <v>337</v>
      </c>
      <c r="BC1" s="226" t="s">
        <v>691</v>
      </c>
      <c r="BD1" s="226" t="s">
        <v>344</v>
      </c>
    </row>
    <row r="2" spans="1:63" ht="15" customHeight="1" x14ac:dyDescent="0.2">
      <c r="AY2" s="227"/>
      <c r="AZ2" s="227"/>
      <c r="BA2" s="227"/>
      <c r="BB2" s="227"/>
      <c r="BC2" s="227"/>
      <c r="BD2" s="227"/>
      <c r="BJ2" s="21">
        <v>1</v>
      </c>
      <c r="BK2" s="38" t="s">
        <v>371</v>
      </c>
    </row>
    <row r="3" spans="1:63" ht="15" customHeight="1" x14ac:dyDescent="0.2">
      <c r="H3" s="25" t="s">
        <v>238</v>
      </c>
      <c r="I3" s="22" cm="1">
        <f t="array" ref="I3">INDEX(val,MATCH("g_ProjectName",ref,0))</f>
        <v>0</v>
      </c>
      <c r="J3" s="23"/>
      <c r="K3" s="23"/>
      <c r="L3" s="23"/>
      <c r="M3" s="23"/>
      <c r="N3" s="23"/>
      <c r="O3" s="23"/>
      <c r="P3" s="23"/>
      <c r="Q3" s="23"/>
      <c r="R3" s="23"/>
      <c r="S3" s="23"/>
      <c r="T3" s="23"/>
      <c r="U3" s="23"/>
      <c r="V3" s="23"/>
      <c r="W3" s="23"/>
      <c r="X3" s="24"/>
      <c r="AA3" s="21" t="s">
        <v>349</v>
      </c>
      <c r="AF3" s="229">
        <f ca="1">BE26</f>
        <v>0</v>
      </c>
      <c r="AG3" s="230"/>
      <c r="AH3" s="231"/>
      <c r="AQ3" s="25" t="s">
        <v>343</v>
      </c>
      <c r="AR3" s="232">
        <f>'GP Exp'!AR4</f>
        <v>0</v>
      </c>
      <c r="AS3" s="233"/>
      <c r="AT3" s="233"/>
      <c r="AU3" s="233"/>
      <c r="AV3" s="233"/>
      <c r="AW3" s="233"/>
      <c r="AY3" s="227"/>
      <c r="AZ3" s="227"/>
      <c r="BA3" s="227"/>
      <c r="BB3" s="227"/>
      <c r="BC3" s="227"/>
      <c r="BD3" s="227"/>
      <c r="BJ3" s="21">
        <v>2</v>
      </c>
      <c r="BK3" s="38" t="s">
        <v>372</v>
      </c>
    </row>
    <row r="4" spans="1:63" ht="15" customHeight="1" x14ac:dyDescent="0.2">
      <c r="J4" s="44" t="s">
        <v>377</v>
      </c>
      <c r="K4" s="213">
        <f>Lists!AL2</f>
        <v>0</v>
      </c>
      <c r="L4" s="214"/>
      <c r="M4" s="214"/>
      <c r="N4" s="214"/>
      <c r="O4" s="214"/>
      <c r="P4" s="214"/>
      <c r="Q4" s="214"/>
      <c r="R4" s="214"/>
      <c r="S4" s="214"/>
      <c r="T4" s="214"/>
      <c r="U4" s="214"/>
      <c r="V4" s="214"/>
      <c r="W4" s="214"/>
      <c r="X4" s="214"/>
      <c r="AS4" s="179" t="s">
        <v>378</v>
      </c>
      <c r="AT4" s="179"/>
      <c r="AU4" s="179"/>
      <c r="AV4" s="179"/>
      <c r="AW4" s="179"/>
      <c r="AY4" s="227"/>
      <c r="AZ4" s="227"/>
      <c r="BA4" s="227"/>
      <c r="BB4" s="227"/>
      <c r="BC4" s="227"/>
      <c r="BD4" s="227"/>
      <c r="BJ4" s="21">
        <v>3</v>
      </c>
      <c r="BK4" s="45" t="s">
        <v>386</v>
      </c>
    </row>
    <row r="5" spans="1:63" ht="15" customHeight="1" x14ac:dyDescent="0.2">
      <c r="AY5" s="227"/>
      <c r="AZ5" s="227"/>
      <c r="BA5" s="227"/>
      <c r="BB5" s="227"/>
      <c r="BC5" s="227"/>
      <c r="BD5" s="227"/>
      <c r="BE5" s="36">
        <v>1</v>
      </c>
      <c r="BF5" s="36">
        <v>2</v>
      </c>
      <c r="BG5" s="36">
        <v>3</v>
      </c>
      <c r="BH5" s="36">
        <v>4</v>
      </c>
      <c r="BJ5" s="21">
        <v>4</v>
      </c>
      <c r="BK5" s="45" t="s">
        <v>387</v>
      </c>
    </row>
    <row r="6" spans="1:63" ht="15" customHeight="1" x14ac:dyDescent="0.2">
      <c r="B6" s="237"/>
      <c r="C6" s="237"/>
      <c r="D6" s="209" t="s">
        <v>330</v>
      </c>
      <c r="E6" s="209"/>
      <c r="F6" s="209"/>
      <c r="G6" s="209"/>
      <c r="H6" s="209"/>
      <c r="I6" s="209"/>
      <c r="J6" s="209"/>
      <c r="K6" s="209"/>
      <c r="L6" s="209"/>
      <c r="M6" s="209"/>
      <c r="N6" s="209"/>
      <c r="O6" s="209"/>
      <c r="P6" s="209"/>
      <c r="Q6" s="209"/>
      <c r="R6" s="209"/>
      <c r="S6" s="209"/>
      <c r="T6" s="209"/>
      <c r="U6" s="209"/>
      <c r="V6" s="209"/>
      <c r="W6" s="209"/>
      <c r="X6" s="209"/>
      <c r="Y6" s="209"/>
      <c r="Z6" s="209"/>
      <c r="AA6" s="209"/>
      <c r="AB6" s="209"/>
      <c r="AC6" s="209"/>
      <c r="AD6" s="209"/>
      <c r="AE6" s="209"/>
      <c r="AF6" s="209"/>
      <c r="AG6" s="209"/>
      <c r="AH6" s="209"/>
      <c r="AI6" s="209"/>
      <c r="AJ6" s="209"/>
      <c r="AK6" s="28"/>
      <c r="AL6" s="28" t="s">
        <v>331</v>
      </c>
      <c r="AM6" s="28"/>
      <c r="AO6" s="28"/>
      <c r="AP6" s="28"/>
      <c r="AQ6" s="28"/>
      <c r="AR6" s="28"/>
      <c r="AS6" s="28"/>
      <c r="AT6" s="28"/>
      <c r="AU6" s="234" t="b">
        <f>INDEX(val,MATCH("t_HousingType",ref,0))="Special Needs"</f>
        <v>0</v>
      </c>
      <c r="AV6" s="235"/>
      <c r="AW6" s="236"/>
      <c r="AY6" s="227"/>
      <c r="AZ6" s="227"/>
      <c r="BA6" s="227"/>
      <c r="BB6" s="227"/>
      <c r="BC6" s="227"/>
      <c r="BD6" s="227"/>
      <c r="BE6" s="224" t="s">
        <v>365</v>
      </c>
      <c r="BF6" s="224" t="s">
        <v>366</v>
      </c>
      <c r="BG6" s="224" t="s">
        <v>367</v>
      </c>
      <c r="BH6" s="224" t="s">
        <v>368</v>
      </c>
    </row>
    <row r="7" spans="1:63" ht="15" customHeight="1" x14ac:dyDescent="0.2">
      <c r="D7" s="209"/>
      <c r="E7" s="209"/>
      <c r="F7" s="209"/>
      <c r="G7" s="209"/>
      <c r="H7" s="209"/>
      <c r="I7" s="209"/>
      <c r="J7" s="209"/>
      <c r="K7" s="209"/>
      <c r="L7" s="209"/>
      <c r="M7" s="209"/>
      <c r="N7" s="209"/>
      <c r="O7" s="209"/>
      <c r="P7" s="209"/>
      <c r="Q7" s="209"/>
      <c r="R7" s="209"/>
      <c r="S7" s="209"/>
      <c r="T7" s="209"/>
      <c r="U7" s="209"/>
      <c r="V7" s="209"/>
      <c r="W7" s="209"/>
      <c r="X7" s="209"/>
      <c r="Y7" s="209"/>
      <c r="Z7" s="209"/>
      <c r="AA7" s="209"/>
      <c r="AB7" s="209"/>
      <c r="AC7" s="209"/>
      <c r="AD7" s="209"/>
      <c r="AE7" s="209"/>
      <c r="AF7" s="209"/>
      <c r="AG7" s="209"/>
      <c r="AH7" s="209"/>
      <c r="AI7" s="209"/>
      <c r="AJ7" s="209"/>
      <c r="AK7" s="28"/>
      <c r="AL7" s="28"/>
      <c r="AM7" s="28"/>
      <c r="AN7" s="28"/>
      <c r="AO7" s="28"/>
      <c r="AP7" s="28"/>
      <c r="AQ7" s="28"/>
      <c r="AR7" s="28"/>
      <c r="AS7" s="28"/>
      <c r="AT7" s="28"/>
      <c r="AU7" s="28"/>
      <c r="AV7" s="28"/>
      <c r="AW7" s="28"/>
      <c r="AY7" s="227"/>
      <c r="AZ7" s="227"/>
      <c r="BA7" s="227"/>
      <c r="BB7" s="227"/>
      <c r="BC7" s="227"/>
      <c r="BD7" s="227"/>
      <c r="BE7" s="225"/>
      <c r="BF7" s="225"/>
      <c r="BG7" s="225"/>
      <c r="BH7" s="225"/>
    </row>
    <row r="8" spans="1:63" ht="15" customHeight="1" x14ac:dyDescent="0.2">
      <c r="D8" s="26"/>
      <c r="E8" s="26"/>
      <c r="F8" s="26"/>
      <c r="G8" s="26"/>
      <c r="H8" s="26"/>
      <c r="I8" s="26"/>
      <c r="J8" s="26"/>
      <c r="K8" s="26"/>
      <c r="L8" s="26"/>
      <c r="M8" s="26"/>
      <c r="N8" s="26"/>
      <c r="O8" s="26"/>
      <c r="P8" s="26"/>
      <c r="Q8" s="26"/>
      <c r="R8" s="26"/>
      <c r="S8" s="26"/>
      <c r="T8" s="26"/>
      <c r="U8" s="26"/>
      <c r="V8" s="26"/>
      <c r="W8" s="26"/>
      <c r="X8" s="26"/>
      <c r="Y8" s="26"/>
      <c r="AB8" s="43"/>
      <c r="AC8" s="43"/>
      <c r="AD8" s="43"/>
      <c r="AE8" s="43"/>
      <c r="AF8" s="43"/>
      <c r="AG8" s="43"/>
      <c r="AH8" s="43"/>
      <c r="AI8" s="43"/>
      <c r="AJ8" s="43"/>
      <c r="AK8" s="43"/>
      <c r="AL8" s="43"/>
      <c r="AM8" s="43"/>
      <c r="AN8" s="43"/>
      <c r="AO8" s="43"/>
      <c r="AP8" s="43"/>
      <c r="AQ8" s="43"/>
      <c r="AR8" s="43"/>
      <c r="AS8" s="43"/>
      <c r="AT8" s="43"/>
      <c r="AU8" s="43"/>
      <c r="AV8" s="43"/>
      <c r="AW8" s="43"/>
      <c r="AY8" s="227"/>
      <c r="AZ8" s="227"/>
      <c r="BA8" s="227"/>
      <c r="BB8" s="227"/>
      <c r="BC8" s="227"/>
      <c r="BD8" s="227"/>
      <c r="BE8" s="225"/>
      <c r="BF8" s="225"/>
      <c r="BG8" s="225"/>
      <c r="BH8" s="225"/>
    </row>
    <row r="9" spans="1:63" ht="45" customHeight="1" x14ac:dyDescent="0.2">
      <c r="A9" s="27"/>
      <c r="B9" s="182" t="s">
        <v>364</v>
      </c>
      <c r="C9" s="182"/>
      <c r="D9" s="182"/>
      <c r="E9" s="182"/>
      <c r="F9" s="182"/>
      <c r="G9" s="182"/>
      <c r="H9" s="182"/>
      <c r="I9" s="182"/>
      <c r="J9" s="182"/>
      <c r="K9" s="182"/>
      <c r="L9" s="182"/>
      <c r="M9" s="182"/>
      <c r="N9" s="182" t="s">
        <v>375</v>
      </c>
      <c r="O9" s="182"/>
      <c r="P9" s="182"/>
      <c r="Q9" s="182"/>
      <c r="R9" s="169" t="s">
        <v>695</v>
      </c>
      <c r="S9" s="169"/>
      <c r="T9" s="169"/>
      <c r="U9" s="169" t="s">
        <v>332</v>
      </c>
      <c r="V9" s="169"/>
      <c r="W9" s="169"/>
      <c r="X9" s="169" t="s">
        <v>334</v>
      </c>
      <c r="Y9" s="169"/>
      <c r="Z9" s="169"/>
      <c r="AA9" s="169" t="s">
        <v>333</v>
      </c>
      <c r="AB9" s="169"/>
      <c r="AC9" s="169"/>
      <c r="AD9" s="169" t="s">
        <v>345</v>
      </c>
      <c r="AE9" s="169"/>
      <c r="AF9" s="169"/>
      <c r="AG9" s="169"/>
      <c r="AH9" s="169"/>
      <c r="AI9" s="169" t="s">
        <v>379</v>
      </c>
      <c r="AJ9" s="169"/>
      <c r="AK9" s="169"/>
      <c r="AL9" s="169"/>
      <c r="AM9" s="169"/>
      <c r="AN9" s="169" t="s">
        <v>380</v>
      </c>
      <c r="AO9" s="169"/>
      <c r="AP9" s="169"/>
      <c r="AQ9" s="169"/>
      <c r="AR9" s="169"/>
      <c r="AS9" s="184" t="s">
        <v>381</v>
      </c>
      <c r="AT9" s="185"/>
      <c r="AU9" s="185"/>
      <c r="AV9" s="185"/>
      <c r="AW9" s="186"/>
      <c r="AY9" s="228"/>
      <c r="AZ9" s="228"/>
      <c r="BA9" s="228"/>
      <c r="BB9" s="228"/>
      <c r="BC9" s="228"/>
      <c r="BD9" s="228"/>
      <c r="BE9" s="225"/>
      <c r="BF9" s="225"/>
      <c r="BG9" s="225"/>
      <c r="BH9" s="225"/>
    </row>
    <row r="10" spans="1:63" ht="39.950000000000003" customHeight="1" x14ac:dyDescent="0.2">
      <c r="A10" s="29">
        <v>1</v>
      </c>
      <c r="B10" s="164"/>
      <c r="C10" s="210"/>
      <c r="D10" s="210"/>
      <c r="E10" s="210"/>
      <c r="F10" s="210"/>
      <c r="G10" s="210"/>
      <c r="H10" s="210"/>
      <c r="I10" s="210"/>
      <c r="J10" s="210"/>
      <c r="K10" s="210"/>
      <c r="L10" s="210"/>
      <c r="M10" s="210"/>
      <c r="N10" s="165"/>
      <c r="O10" s="211"/>
      <c r="P10" s="211"/>
      <c r="Q10" s="211"/>
      <c r="R10" s="163"/>
      <c r="S10" s="163"/>
      <c r="T10" s="163"/>
      <c r="U10" s="212"/>
      <c r="V10" s="212"/>
      <c r="W10" s="212"/>
      <c r="X10" s="163"/>
      <c r="Y10" s="163"/>
      <c r="Z10" s="163"/>
      <c r="AA10" s="163"/>
      <c r="AB10" s="163"/>
      <c r="AC10" s="163"/>
      <c r="AD10" s="176"/>
      <c r="AE10" s="176"/>
      <c r="AF10" s="176"/>
      <c r="AG10" s="176"/>
      <c r="AH10" s="176"/>
      <c r="AI10" s="176"/>
      <c r="AJ10" s="176"/>
      <c r="AK10" s="176"/>
      <c r="AL10" s="176"/>
      <c r="AM10" s="176"/>
      <c r="AN10" s="176"/>
      <c r="AO10" s="176"/>
      <c r="AP10" s="176"/>
      <c r="AQ10" s="176"/>
      <c r="AR10" s="176"/>
      <c r="AS10" s="173">
        <f ca="1">IF(OR(AD10="",AI10=""),0,DATEDIF(MAX(AD10,AI10),MIN(AN10,IF('GP Exp'!$AR$4="",TODAY(),'GP Exp'!$AR$4)),"y"))</f>
        <v>0</v>
      </c>
      <c r="AT10" s="174"/>
      <c r="AU10" s="174"/>
      <c r="AV10" s="174"/>
      <c r="AW10" s="175"/>
      <c r="AX10" s="37" t="str">
        <f ca="1">IF(BI10&gt;0,"!","")</f>
        <v/>
      </c>
      <c r="AY10" s="30" t="b">
        <f>NOT(OR(B10="",N10=""))</f>
        <v>0</v>
      </c>
      <c r="AZ10" s="30" t="b">
        <f>U10&gt;10</f>
        <v>0</v>
      </c>
      <c r="BA10" s="30" t="b">
        <f>OR(AN10="",DATEDIF(AN10,$AR$3,"y")&lt;10)</f>
        <v>1</v>
      </c>
      <c r="BB10" s="32">
        <f ca="1">--AND(AS10&gt;=3,AND(AY10:BA10))</f>
        <v>0</v>
      </c>
      <c r="BC10" s="32">
        <f ca="1">--AND(BB10,R10=TRUE)</f>
        <v>0</v>
      </c>
      <c r="BD10" s="32">
        <f>IFERROR(--AND(BB10,X10=TRUE,AA10/U10&gt;=45%),0)</f>
        <v>0</v>
      </c>
      <c r="BE10" s="40">
        <f>AND(NOT(AY10),B10&lt;&gt;"")*BE$5</f>
        <v>0</v>
      </c>
      <c r="BF10" s="40">
        <f>AND(NOT(AZ10),$B10&lt;&gt;"")*$BF$5</f>
        <v>0</v>
      </c>
      <c r="BG10" s="40">
        <f>AND(NOT(BA10),$B10&lt;&gt;"")*$BG$5</f>
        <v>0</v>
      </c>
      <c r="BH10" s="40">
        <f ca="1">AND(AS10&lt;3,$B10&lt;&gt;"")*$BH$5</f>
        <v>0</v>
      </c>
      <c r="BI10" s="40">
        <f ca="1">MAX(BE10:BH10)</f>
        <v>0</v>
      </c>
      <c r="BJ10" s="48">
        <f ca="1">COUNTIFS($BI$10:BI10,"&gt;0")*(BI10&gt;0)</f>
        <v>0</v>
      </c>
      <c r="BK10" s="48" t="str" cm="1">
        <f t="array" aca="1" ref="BK10" ca="1">IF(BI10&gt;0,"Project "&amp;A10&amp;INDEX($BK$2:$BK$5,BI10),"")</f>
        <v/>
      </c>
    </row>
    <row r="11" spans="1:63" ht="39.950000000000003" customHeight="1" x14ac:dyDescent="0.2">
      <c r="A11" s="29">
        <v>2</v>
      </c>
      <c r="B11" s="164"/>
      <c r="C11" s="210"/>
      <c r="D11" s="210"/>
      <c r="E11" s="210"/>
      <c r="F11" s="210"/>
      <c r="G11" s="210"/>
      <c r="H11" s="210"/>
      <c r="I11" s="210"/>
      <c r="J11" s="210"/>
      <c r="K11" s="210"/>
      <c r="L11" s="210"/>
      <c r="M11" s="210"/>
      <c r="N11" s="165"/>
      <c r="O11" s="211"/>
      <c r="P11" s="211"/>
      <c r="Q11" s="211"/>
      <c r="R11" s="163"/>
      <c r="S11" s="163"/>
      <c r="T11" s="163"/>
      <c r="U11" s="212"/>
      <c r="V11" s="212"/>
      <c r="W11" s="212"/>
      <c r="X11" s="163"/>
      <c r="Y11" s="163"/>
      <c r="Z11" s="163"/>
      <c r="AA11" s="163"/>
      <c r="AB11" s="163"/>
      <c r="AC11" s="163"/>
      <c r="AD11" s="176"/>
      <c r="AE11" s="176"/>
      <c r="AF11" s="176"/>
      <c r="AG11" s="176"/>
      <c r="AH11" s="176"/>
      <c r="AI11" s="176"/>
      <c r="AJ11" s="176"/>
      <c r="AK11" s="176"/>
      <c r="AL11" s="176"/>
      <c r="AM11" s="176"/>
      <c r="AN11" s="176"/>
      <c r="AO11" s="176"/>
      <c r="AP11" s="176"/>
      <c r="AQ11" s="176"/>
      <c r="AR11" s="176"/>
      <c r="AS11" s="173">
        <f t="shared" ref="AS11:AS20" ca="1" si="0">IF(OR(AD11="",AI11=""),0,DATEDIF(MAX(AD11,AI11),MIN(AN11,$AR$3,TODAY()),"y"))</f>
        <v>0</v>
      </c>
      <c r="AT11" s="174"/>
      <c r="AU11" s="174"/>
      <c r="AV11" s="174"/>
      <c r="AW11" s="175"/>
      <c r="AX11" s="37" t="str">
        <f t="shared" ref="AX11:AX14" ca="1" si="1">IF(BI11&gt;0,"!","")</f>
        <v/>
      </c>
      <c r="AY11" s="30" t="b">
        <f>NOT(OR(B11="",N11=""))</f>
        <v>0</v>
      </c>
      <c r="AZ11" s="30" t="b">
        <f>U11&gt;10</f>
        <v>0</v>
      </c>
      <c r="BA11" s="30" t="b">
        <f>OR(AN11="",DATEDIF(AN11,$AR$3,"y")&lt;10)</f>
        <v>1</v>
      </c>
      <c r="BB11" s="32">
        <f ca="1">--AND(AS11&gt;=3,AND(AY11:BA11))</f>
        <v>0</v>
      </c>
      <c r="BC11" s="32">
        <f ca="1">--AND(BB11,R11=TRUE)</f>
        <v>0</v>
      </c>
      <c r="BD11" s="32">
        <f>IFERROR(--AND(BB11,X11=TRUE,AA11/U11&gt;=45%),0)</f>
        <v>0</v>
      </c>
      <c r="BE11" s="40">
        <f>AND(NOT(AY11),B11&lt;&gt;"")*BE$5</f>
        <v>0</v>
      </c>
      <c r="BF11" s="40">
        <f>AND(NOT(AZ11),$B11&lt;&gt;"")*$BF$5</f>
        <v>0</v>
      </c>
      <c r="BG11" s="40">
        <f>AND(NOT(BA11),$B11&lt;&gt;"")*$BG$5</f>
        <v>0</v>
      </c>
      <c r="BH11" s="40">
        <f ca="1">AND(AS11&lt;3,$B11&lt;&gt;"")*$BH$5</f>
        <v>0</v>
      </c>
      <c r="BI11" s="40">
        <f t="shared" ref="BI11:BI14" ca="1" si="2">MAX(BE11:BH11)</f>
        <v>0</v>
      </c>
      <c r="BJ11" s="48">
        <f ca="1">COUNTIFS($BI$10:BI11,"&gt;0")*(BI11&gt;0)</f>
        <v>0</v>
      </c>
      <c r="BK11" s="48" t="str" cm="1">
        <f t="array" aca="1" ref="BK11" ca="1">IF(BI11&gt;0,"Project "&amp;A11&amp;INDEX($BK$2:$BK$5,BI11),"")</f>
        <v/>
      </c>
    </row>
    <row r="12" spans="1:63" ht="39.950000000000003" customHeight="1" x14ac:dyDescent="0.2">
      <c r="A12" s="29">
        <v>3</v>
      </c>
      <c r="B12" s="164"/>
      <c r="C12" s="210"/>
      <c r="D12" s="210"/>
      <c r="E12" s="210"/>
      <c r="F12" s="210"/>
      <c r="G12" s="210"/>
      <c r="H12" s="210"/>
      <c r="I12" s="210"/>
      <c r="J12" s="210"/>
      <c r="K12" s="210"/>
      <c r="L12" s="210"/>
      <c r="M12" s="210"/>
      <c r="N12" s="165"/>
      <c r="O12" s="211"/>
      <c r="P12" s="211"/>
      <c r="Q12" s="211"/>
      <c r="R12" s="163"/>
      <c r="S12" s="163"/>
      <c r="T12" s="163"/>
      <c r="U12" s="212"/>
      <c r="V12" s="212"/>
      <c r="W12" s="212"/>
      <c r="X12" s="163"/>
      <c r="Y12" s="163"/>
      <c r="Z12" s="163"/>
      <c r="AA12" s="163"/>
      <c r="AB12" s="163"/>
      <c r="AC12" s="163"/>
      <c r="AD12" s="176"/>
      <c r="AE12" s="176"/>
      <c r="AF12" s="176"/>
      <c r="AG12" s="176"/>
      <c r="AH12" s="176"/>
      <c r="AI12" s="176"/>
      <c r="AJ12" s="176"/>
      <c r="AK12" s="176"/>
      <c r="AL12" s="176"/>
      <c r="AM12" s="176"/>
      <c r="AN12" s="176"/>
      <c r="AO12" s="176"/>
      <c r="AP12" s="176"/>
      <c r="AQ12" s="176"/>
      <c r="AR12" s="176"/>
      <c r="AS12" s="173">
        <f t="shared" ca="1" si="0"/>
        <v>0</v>
      </c>
      <c r="AT12" s="174"/>
      <c r="AU12" s="174"/>
      <c r="AV12" s="174"/>
      <c r="AW12" s="175"/>
      <c r="AX12" s="37" t="str">
        <f t="shared" ca="1" si="1"/>
        <v/>
      </c>
      <c r="AY12" s="30" t="b">
        <f>NOT(OR(B12="",N12=""))</f>
        <v>0</v>
      </c>
      <c r="AZ12" s="30" t="b">
        <f>U12&gt;10</f>
        <v>0</v>
      </c>
      <c r="BA12" s="30" t="b">
        <f>OR(AN12="",DATEDIF(AN12,$AR$3,"y")&lt;10)</f>
        <v>1</v>
      </c>
      <c r="BB12" s="32">
        <f ca="1">--AND(AS12&gt;=3,AND(AY12:BA12))</f>
        <v>0</v>
      </c>
      <c r="BC12" s="32">
        <f ca="1">--AND(BB12,R12=TRUE)</f>
        <v>0</v>
      </c>
      <c r="BD12" s="32">
        <f>IFERROR(--AND(BB12,X12=TRUE,AA12/U12&gt;=45%),0)</f>
        <v>0</v>
      </c>
      <c r="BE12" s="40">
        <f>AND(NOT(AY12),B12&lt;&gt;"")*BE$5</f>
        <v>0</v>
      </c>
      <c r="BF12" s="40">
        <f>AND(NOT(AZ12),$B12&lt;&gt;"")*$BF$5</f>
        <v>0</v>
      </c>
      <c r="BG12" s="40">
        <f>AND(NOT(BA12),$B12&lt;&gt;"")*$BG$5</f>
        <v>0</v>
      </c>
      <c r="BH12" s="40">
        <f ca="1">AND(AS12&lt;3,$B12&lt;&gt;"")*$BH$5</f>
        <v>0</v>
      </c>
      <c r="BI12" s="40">
        <f t="shared" ca="1" si="2"/>
        <v>0</v>
      </c>
      <c r="BJ12" s="48">
        <f ca="1">COUNTIFS($BI$10:BI12,"&gt;0")*(BI12&gt;0)</f>
        <v>0</v>
      </c>
      <c r="BK12" s="48" t="str" cm="1">
        <f t="array" aca="1" ref="BK12" ca="1">IF(BI12&gt;0,"Project "&amp;A12&amp;INDEX($BK$2:$BK$5,BI12),"")</f>
        <v/>
      </c>
    </row>
    <row r="13" spans="1:63" ht="39.950000000000003" customHeight="1" x14ac:dyDescent="0.2">
      <c r="A13" s="29">
        <v>4</v>
      </c>
      <c r="B13" s="164"/>
      <c r="C13" s="210"/>
      <c r="D13" s="210"/>
      <c r="E13" s="210"/>
      <c r="F13" s="210"/>
      <c r="G13" s="210"/>
      <c r="H13" s="210"/>
      <c r="I13" s="210"/>
      <c r="J13" s="210"/>
      <c r="K13" s="210"/>
      <c r="L13" s="210"/>
      <c r="M13" s="210"/>
      <c r="N13" s="165"/>
      <c r="O13" s="211"/>
      <c r="P13" s="211"/>
      <c r="Q13" s="211"/>
      <c r="R13" s="163"/>
      <c r="S13" s="163"/>
      <c r="T13" s="163"/>
      <c r="U13" s="212"/>
      <c r="V13" s="212"/>
      <c r="W13" s="212"/>
      <c r="X13" s="163"/>
      <c r="Y13" s="163"/>
      <c r="Z13" s="163"/>
      <c r="AA13" s="163"/>
      <c r="AB13" s="163"/>
      <c r="AC13" s="163"/>
      <c r="AD13" s="176"/>
      <c r="AE13" s="176"/>
      <c r="AF13" s="176"/>
      <c r="AG13" s="176"/>
      <c r="AH13" s="176"/>
      <c r="AI13" s="176"/>
      <c r="AJ13" s="176"/>
      <c r="AK13" s="176"/>
      <c r="AL13" s="176"/>
      <c r="AM13" s="176"/>
      <c r="AN13" s="176"/>
      <c r="AO13" s="176"/>
      <c r="AP13" s="176"/>
      <c r="AQ13" s="176"/>
      <c r="AR13" s="176"/>
      <c r="AS13" s="173">
        <f t="shared" ca="1" si="0"/>
        <v>0</v>
      </c>
      <c r="AT13" s="174"/>
      <c r="AU13" s="174"/>
      <c r="AV13" s="174"/>
      <c r="AW13" s="175"/>
      <c r="AX13" s="37" t="str">
        <f t="shared" ca="1" si="1"/>
        <v/>
      </c>
      <c r="AY13" s="30" t="b">
        <f>NOT(OR(B13="",N13=""))</f>
        <v>0</v>
      </c>
      <c r="AZ13" s="30" t="b">
        <f>U13&gt;10</f>
        <v>0</v>
      </c>
      <c r="BA13" s="30" t="b">
        <f>OR(AN13="",DATEDIF(AN13,$AR$3,"y")&lt;10)</f>
        <v>1</v>
      </c>
      <c r="BB13" s="32">
        <f ca="1">--AND(AS13&gt;=3,AND(AY13:BA13))</f>
        <v>0</v>
      </c>
      <c r="BC13" s="32">
        <f ca="1">--AND(BB13,R13=TRUE)</f>
        <v>0</v>
      </c>
      <c r="BD13" s="32">
        <f>IFERROR(--AND(BB13,X13=TRUE,AA13/U13&gt;=45%),0)</f>
        <v>0</v>
      </c>
      <c r="BE13" s="40">
        <f>AND(NOT(AY13),B13&lt;&gt;"")*BE$5</f>
        <v>0</v>
      </c>
      <c r="BF13" s="40">
        <f>AND(NOT(AZ13),$B13&lt;&gt;"")*$BF$5</f>
        <v>0</v>
      </c>
      <c r="BG13" s="40">
        <f>AND(NOT(BA13),$B13&lt;&gt;"")*$BG$5</f>
        <v>0</v>
      </c>
      <c r="BH13" s="40">
        <f ca="1">AND(AS13&lt;3,$B13&lt;&gt;"")*$BH$5</f>
        <v>0</v>
      </c>
      <c r="BI13" s="40">
        <f t="shared" ca="1" si="2"/>
        <v>0</v>
      </c>
      <c r="BJ13" s="48">
        <f ca="1">COUNTIFS($BI$10:BI13,"&gt;0")*(BI13&gt;0)</f>
        <v>0</v>
      </c>
      <c r="BK13" s="48" t="str" cm="1">
        <f t="array" aca="1" ref="BK13" ca="1">IF(BI13&gt;0,"Project "&amp;A13&amp;INDEX($BK$2:$BK$5,BI13),"")</f>
        <v/>
      </c>
    </row>
    <row r="14" spans="1:63" ht="39.950000000000003" customHeight="1" x14ac:dyDescent="0.2">
      <c r="A14" s="29">
        <v>5</v>
      </c>
      <c r="B14" s="164"/>
      <c r="C14" s="210"/>
      <c r="D14" s="210"/>
      <c r="E14" s="210"/>
      <c r="F14" s="210"/>
      <c r="G14" s="210"/>
      <c r="H14" s="210"/>
      <c r="I14" s="210"/>
      <c r="J14" s="210"/>
      <c r="K14" s="210"/>
      <c r="L14" s="210"/>
      <c r="M14" s="210"/>
      <c r="N14" s="165"/>
      <c r="O14" s="211"/>
      <c r="P14" s="211"/>
      <c r="Q14" s="211"/>
      <c r="R14" s="163"/>
      <c r="S14" s="163"/>
      <c r="T14" s="163"/>
      <c r="U14" s="212"/>
      <c r="V14" s="212"/>
      <c r="W14" s="212"/>
      <c r="X14" s="163"/>
      <c r="Y14" s="163"/>
      <c r="Z14" s="163"/>
      <c r="AA14" s="163"/>
      <c r="AB14" s="163"/>
      <c r="AC14" s="163"/>
      <c r="AD14" s="176"/>
      <c r="AE14" s="176"/>
      <c r="AF14" s="176"/>
      <c r="AG14" s="176"/>
      <c r="AH14" s="176"/>
      <c r="AI14" s="176"/>
      <c r="AJ14" s="176"/>
      <c r="AK14" s="176"/>
      <c r="AL14" s="176"/>
      <c r="AM14" s="176"/>
      <c r="AN14" s="176"/>
      <c r="AO14" s="176"/>
      <c r="AP14" s="176"/>
      <c r="AQ14" s="176"/>
      <c r="AR14" s="176"/>
      <c r="AS14" s="173">
        <f t="shared" ca="1" si="0"/>
        <v>0</v>
      </c>
      <c r="AT14" s="174"/>
      <c r="AU14" s="174"/>
      <c r="AV14" s="174"/>
      <c r="AW14" s="175"/>
      <c r="AX14" s="37" t="str">
        <f t="shared" ca="1" si="1"/>
        <v/>
      </c>
      <c r="AY14" s="30" t="b">
        <f>NOT(OR(B14="",N14=""))</f>
        <v>0</v>
      </c>
      <c r="AZ14" s="30" t="b">
        <f>U14&gt;10</f>
        <v>0</v>
      </c>
      <c r="BA14" s="30" t="b">
        <f>OR(AN14="",DATEDIF(AN14,$AR$3,"y")&lt;10)</f>
        <v>1</v>
      </c>
      <c r="BB14" s="32">
        <f ca="1">--AND(AS14&gt;=3,AND(AY14:BA14))</f>
        <v>0</v>
      </c>
      <c r="BC14" s="32">
        <f ca="1">--AND(BB14,R14=TRUE)</f>
        <v>0</v>
      </c>
      <c r="BD14" s="32">
        <f>IFERROR(--AND(BB14,X14=TRUE,AA14/U14&gt;=45%),0)</f>
        <v>0</v>
      </c>
      <c r="BE14" s="40">
        <f>AND(NOT(AY14),B14&lt;&gt;"")*BE$5</f>
        <v>0</v>
      </c>
      <c r="BF14" s="40">
        <f>AND(NOT(AZ14),$B14&lt;&gt;"")*$BF$5</f>
        <v>0</v>
      </c>
      <c r="BG14" s="40">
        <f>AND(NOT(BA14),$B14&lt;&gt;"")*$BG$5</f>
        <v>0</v>
      </c>
      <c r="BH14" s="40">
        <f ca="1">AND(AS14&lt;3,$B14&lt;&gt;"")*$BH$5</f>
        <v>0</v>
      </c>
      <c r="BI14" s="40">
        <f t="shared" ca="1" si="2"/>
        <v>0</v>
      </c>
      <c r="BJ14" s="48">
        <f ca="1">COUNTIFS($BI$10:BI14,"&gt;0")*(BI14&gt;0)</f>
        <v>0</v>
      </c>
      <c r="BK14" s="48" t="str" cm="1">
        <f t="array" aca="1" ref="BK14" ca="1">IF(BI14&gt;0,"Project "&amp;A14&amp;INDEX($BK$2:$BK$5,BI14),"")</f>
        <v/>
      </c>
    </row>
    <row r="15" spans="1:63" ht="39.950000000000003" customHeight="1" x14ac:dyDescent="0.2">
      <c r="A15" s="29">
        <v>6</v>
      </c>
      <c r="B15" s="164"/>
      <c r="C15" s="210"/>
      <c r="D15" s="210"/>
      <c r="E15" s="210"/>
      <c r="F15" s="210"/>
      <c r="G15" s="210"/>
      <c r="H15" s="210"/>
      <c r="I15" s="210"/>
      <c r="J15" s="210"/>
      <c r="K15" s="210"/>
      <c r="L15" s="210"/>
      <c r="M15" s="210"/>
      <c r="N15" s="165"/>
      <c r="O15" s="211"/>
      <c r="P15" s="211"/>
      <c r="Q15" s="211"/>
      <c r="R15" s="163"/>
      <c r="S15" s="163"/>
      <c r="T15" s="163"/>
      <c r="U15" s="212"/>
      <c r="V15" s="212"/>
      <c r="W15" s="212"/>
      <c r="X15" s="163"/>
      <c r="Y15" s="163"/>
      <c r="Z15" s="163"/>
      <c r="AA15" s="163"/>
      <c r="AB15" s="163"/>
      <c r="AC15" s="163"/>
      <c r="AD15" s="176"/>
      <c r="AE15" s="176"/>
      <c r="AF15" s="176"/>
      <c r="AG15" s="176"/>
      <c r="AH15" s="176"/>
      <c r="AI15" s="176"/>
      <c r="AJ15" s="176"/>
      <c r="AK15" s="176"/>
      <c r="AL15" s="176"/>
      <c r="AM15" s="176"/>
      <c r="AN15" s="176"/>
      <c r="AO15" s="176"/>
      <c r="AP15" s="176"/>
      <c r="AQ15" s="176"/>
      <c r="AR15" s="176"/>
      <c r="AS15" s="173">
        <f t="shared" ca="1" si="0"/>
        <v>0</v>
      </c>
      <c r="AT15" s="174"/>
      <c r="AU15" s="174"/>
      <c r="AV15" s="174"/>
      <c r="AW15" s="175"/>
      <c r="AY15" s="30" t="b">
        <f t="shared" ref="AY15:AY20" si="3">NOT(OR(B15="",N15=""))</f>
        <v>0</v>
      </c>
      <c r="AZ15" s="30" t="b">
        <f t="shared" ref="AZ15:AZ20" si="4">U15&gt;10</f>
        <v>0</v>
      </c>
      <c r="BA15" s="30" t="b">
        <f t="shared" ref="BA15:BA20" si="5">OR(AN15="",DATEDIF(AN15,$AR$3,"y")&lt;10)</f>
        <v>1</v>
      </c>
      <c r="BB15" s="32">
        <f t="shared" ref="BB15:BB20" ca="1" si="6">--AND(AS15&gt;=3,AND(AY15:BA15))</f>
        <v>0</v>
      </c>
      <c r="BC15" s="32">
        <f t="shared" ref="BC15:BC20" ca="1" si="7">--AND(BB15,R15=TRUE)</f>
        <v>0</v>
      </c>
      <c r="BD15" s="32">
        <f t="shared" ref="BD15:BD20" si="8">IFERROR(--AND(BB15,X15=TRUE,AA15/U15&gt;=45%),0)</f>
        <v>0</v>
      </c>
      <c r="BE15" s="40">
        <f t="shared" ref="BE15:BE20" si="9">AND(NOT(AY15),B15&lt;&gt;"")*BE$5</f>
        <v>0</v>
      </c>
      <c r="BF15" s="40">
        <f t="shared" ref="BF15:BF20" si="10">AND(NOT(AZ15),$B15&lt;&gt;"")*$BF$5</f>
        <v>0</v>
      </c>
      <c r="BG15" s="40">
        <f t="shared" ref="BG15:BG20" si="11">AND(NOT(BA15),$B15&lt;&gt;"")*$BG$5</f>
        <v>0</v>
      </c>
      <c r="BH15" s="40">
        <f t="shared" ref="BH15:BH20" ca="1" si="12">AND(AS15&lt;3,$B15&lt;&gt;"")*$BH$5</f>
        <v>0</v>
      </c>
      <c r="BI15" s="40">
        <f t="shared" ref="BI15:BI20" ca="1" si="13">MAX(BE15:BH15)</f>
        <v>0</v>
      </c>
      <c r="BJ15" s="48">
        <f ca="1">COUNTIFS($BI$10:BI15,"&gt;0")*(BI15&gt;0)</f>
        <v>0</v>
      </c>
      <c r="BK15" s="48" t="str" cm="1">
        <f t="array" aca="1" ref="BK15" ca="1">IF(BI15&gt;0,"Project "&amp;A15&amp;INDEX($BK$2:$BK$5,BI15),"")</f>
        <v/>
      </c>
    </row>
    <row r="16" spans="1:63" ht="39.950000000000003" customHeight="1" x14ac:dyDescent="0.2">
      <c r="A16" s="29">
        <v>7</v>
      </c>
      <c r="B16" s="210"/>
      <c r="C16" s="210"/>
      <c r="D16" s="210"/>
      <c r="E16" s="210"/>
      <c r="F16" s="210"/>
      <c r="G16" s="210"/>
      <c r="H16" s="210"/>
      <c r="I16" s="210"/>
      <c r="J16" s="210"/>
      <c r="K16" s="210"/>
      <c r="L16" s="210"/>
      <c r="M16" s="210"/>
      <c r="N16" s="211"/>
      <c r="O16" s="211"/>
      <c r="P16" s="211"/>
      <c r="Q16" s="211"/>
      <c r="R16" s="163"/>
      <c r="S16" s="163"/>
      <c r="T16" s="163"/>
      <c r="U16" s="212"/>
      <c r="V16" s="212"/>
      <c r="W16" s="212"/>
      <c r="X16" s="163"/>
      <c r="Y16" s="163"/>
      <c r="Z16" s="163"/>
      <c r="AA16" s="163"/>
      <c r="AB16" s="163"/>
      <c r="AC16" s="163"/>
      <c r="AD16" s="176"/>
      <c r="AE16" s="176"/>
      <c r="AF16" s="176"/>
      <c r="AG16" s="176"/>
      <c r="AH16" s="176"/>
      <c r="AI16" s="176"/>
      <c r="AJ16" s="176"/>
      <c r="AK16" s="176"/>
      <c r="AL16" s="176"/>
      <c r="AM16" s="176"/>
      <c r="AN16" s="176"/>
      <c r="AO16" s="176"/>
      <c r="AP16" s="176"/>
      <c r="AQ16" s="176"/>
      <c r="AR16" s="176"/>
      <c r="AS16" s="173">
        <f t="shared" ca="1" si="0"/>
        <v>0</v>
      </c>
      <c r="AT16" s="174"/>
      <c r="AU16" s="174"/>
      <c r="AV16" s="174"/>
      <c r="AW16" s="175"/>
      <c r="AY16" s="30" t="b">
        <f t="shared" si="3"/>
        <v>0</v>
      </c>
      <c r="AZ16" s="30" t="b">
        <f t="shared" si="4"/>
        <v>0</v>
      </c>
      <c r="BA16" s="30" t="b">
        <f t="shared" si="5"/>
        <v>1</v>
      </c>
      <c r="BB16" s="32">
        <f t="shared" ca="1" si="6"/>
        <v>0</v>
      </c>
      <c r="BC16" s="32">
        <f t="shared" ca="1" si="7"/>
        <v>0</v>
      </c>
      <c r="BD16" s="32">
        <f t="shared" si="8"/>
        <v>0</v>
      </c>
      <c r="BE16" s="40">
        <f t="shared" si="9"/>
        <v>0</v>
      </c>
      <c r="BF16" s="40">
        <f t="shared" si="10"/>
        <v>0</v>
      </c>
      <c r="BG16" s="40">
        <f t="shared" si="11"/>
        <v>0</v>
      </c>
      <c r="BH16" s="40">
        <f t="shared" ca="1" si="12"/>
        <v>0</v>
      </c>
      <c r="BI16" s="40">
        <f t="shared" ca="1" si="13"/>
        <v>0</v>
      </c>
      <c r="BJ16" s="48">
        <f ca="1">COUNTIFS($BI$10:BI16,"&gt;0")*(BI16&gt;0)</f>
        <v>0</v>
      </c>
      <c r="BK16" s="48" t="str" cm="1">
        <f t="array" aca="1" ref="BK16" ca="1">IF(BI16&gt;0,"Project "&amp;A16&amp;INDEX($BK$2:$BK$5,BI16),"")</f>
        <v/>
      </c>
    </row>
    <row r="17" spans="1:63" ht="39.950000000000003" customHeight="1" x14ac:dyDescent="0.2">
      <c r="A17" s="29">
        <v>8</v>
      </c>
      <c r="B17" s="210"/>
      <c r="C17" s="210"/>
      <c r="D17" s="210"/>
      <c r="E17" s="210"/>
      <c r="F17" s="210"/>
      <c r="G17" s="210"/>
      <c r="H17" s="210"/>
      <c r="I17" s="210"/>
      <c r="J17" s="210"/>
      <c r="K17" s="210"/>
      <c r="L17" s="210"/>
      <c r="M17" s="210"/>
      <c r="N17" s="211"/>
      <c r="O17" s="211"/>
      <c r="P17" s="211"/>
      <c r="Q17" s="211"/>
      <c r="R17" s="163"/>
      <c r="S17" s="163"/>
      <c r="T17" s="163"/>
      <c r="U17" s="212"/>
      <c r="V17" s="212"/>
      <c r="W17" s="212"/>
      <c r="X17" s="163"/>
      <c r="Y17" s="163"/>
      <c r="Z17" s="163"/>
      <c r="AA17" s="163"/>
      <c r="AB17" s="163"/>
      <c r="AC17" s="163"/>
      <c r="AD17" s="176"/>
      <c r="AE17" s="176"/>
      <c r="AF17" s="176"/>
      <c r="AG17" s="176"/>
      <c r="AH17" s="176"/>
      <c r="AI17" s="176"/>
      <c r="AJ17" s="176"/>
      <c r="AK17" s="176"/>
      <c r="AL17" s="176"/>
      <c r="AM17" s="176"/>
      <c r="AN17" s="176"/>
      <c r="AO17" s="176"/>
      <c r="AP17" s="176"/>
      <c r="AQ17" s="176"/>
      <c r="AR17" s="176"/>
      <c r="AS17" s="173">
        <f t="shared" ca="1" si="0"/>
        <v>0</v>
      </c>
      <c r="AT17" s="174"/>
      <c r="AU17" s="174"/>
      <c r="AV17" s="174"/>
      <c r="AW17" s="175"/>
      <c r="AY17" s="30" t="b">
        <f t="shared" si="3"/>
        <v>0</v>
      </c>
      <c r="AZ17" s="30" t="b">
        <f t="shared" si="4"/>
        <v>0</v>
      </c>
      <c r="BA17" s="30" t="b">
        <f t="shared" si="5"/>
        <v>1</v>
      </c>
      <c r="BB17" s="32">
        <f t="shared" ca="1" si="6"/>
        <v>0</v>
      </c>
      <c r="BC17" s="32">
        <f t="shared" ca="1" si="7"/>
        <v>0</v>
      </c>
      <c r="BD17" s="32">
        <f t="shared" si="8"/>
        <v>0</v>
      </c>
      <c r="BE17" s="40">
        <f t="shared" si="9"/>
        <v>0</v>
      </c>
      <c r="BF17" s="40">
        <f t="shared" si="10"/>
        <v>0</v>
      </c>
      <c r="BG17" s="40">
        <f t="shared" si="11"/>
        <v>0</v>
      </c>
      <c r="BH17" s="40">
        <f t="shared" ca="1" si="12"/>
        <v>0</v>
      </c>
      <c r="BI17" s="40">
        <f t="shared" ca="1" si="13"/>
        <v>0</v>
      </c>
      <c r="BJ17" s="48">
        <f ca="1">COUNTIFS($BI$10:BI17,"&gt;0")*(BI17&gt;0)</f>
        <v>0</v>
      </c>
      <c r="BK17" s="48" t="str" cm="1">
        <f t="array" aca="1" ref="BK17" ca="1">IF(BI17&gt;0,"Project "&amp;A17&amp;INDEX($BK$2:$BK$5,BI17),"")</f>
        <v/>
      </c>
    </row>
    <row r="18" spans="1:63" ht="39.950000000000003" customHeight="1" x14ac:dyDescent="0.2">
      <c r="A18" s="29">
        <v>9</v>
      </c>
      <c r="B18" s="210"/>
      <c r="C18" s="210"/>
      <c r="D18" s="210"/>
      <c r="E18" s="210"/>
      <c r="F18" s="210"/>
      <c r="G18" s="210"/>
      <c r="H18" s="210"/>
      <c r="I18" s="210"/>
      <c r="J18" s="210"/>
      <c r="K18" s="210"/>
      <c r="L18" s="210"/>
      <c r="M18" s="210"/>
      <c r="N18" s="211"/>
      <c r="O18" s="211"/>
      <c r="P18" s="211"/>
      <c r="Q18" s="211"/>
      <c r="R18" s="163"/>
      <c r="S18" s="163"/>
      <c r="T18" s="163"/>
      <c r="U18" s="212"/>
      <c r="V18" s="212"/>
      <c r="W18" s="212"/>
      <c r="X18" s="163"/>
      <c r="Y18" s="163"/>
      <c r="Z18" s="163"/>
      <c r="AA18" s="163"/>
      <c r="AB18" s="163"/>
      <c r="AC18" s="163"/>
      <c r="AD18" s="176"/>
      <c r="AE18" s="176"/>
      <c r="AF18" s="176"/>
      <c r="AG18" s="176"/>
      <c r="AH18" s="176"/>
      <c r="AI18" s="176"/>
      <c r="AJ18" s="176"/>
      <c r="AK18" s="176"/>
      <c r="AL18" s="176"/>
      <c r="AM18" s="176"/>
      <c r="AN18" s="176"/>
      <c r="AO18" s="176"/>
      <c r="AP18" s="176"/>
      <c r="AQ18" s="176"/>
      <c r="AR18" s="176"/>
      <c r="AS18" s="173">
        <f t="shared" ca="1" si="0"/>
        <v>0</v>
      </c>
      <c r="AT18" s="174"/>
      <c r="AU18" s="174"/>
      <c r="AV18" s="174"/>
      <c r="AW18" s="175"/>
      <c r="AY18" s="30" t="b">
        <f t="shared" si="3"/>
        <v>0</v>
      </c>
      <c r="AZ18" s="30" t="b">
        <f t="shared" si="4"/>
        <v>0</v>
      </c>
      <c r="BA18" s="30" t="b">
        <f t="shared" si="5"/>
        <v>1</v>
      </c>
      <c r="BB18" s="32">
        <f t="shared" ca="1" si="6"/>
        <v>0</v>
      </c>
      <c r="BC18" s="32">
        <f t="shared" ca="1" si="7"/>
        <v>0</v>
      </c>
      <c r="BD18" s="32">
        <f t="shared" si="8"/>
        <v>0</v>
      </c>
      <c r="BE18" s="40">
        <f t="shared" si="9"/>
        <v>0</v>
      </c>
      <c r="BF18" s="40">
        <f t="shared" si="10"/>
        <v>0</v>
      </c>
      <c r="BG18" s="40">
        <f t="shared" si="11"/>
        <v>0</v>
      </c>
      <c r="BH18" s="40">
        <f t="shared" ca="1" si="12"/>
        <v>0</v>
      </c>
      <c r="BI18" s="40">
        <f t="shared" ca="1" si="13"/>
        <v>0</v>
      </c>
      <c r="BJ18" s="48">
        <f ca="1">COUNTIFS($BI$10:BI18,"&gt;0")*(BI18&gt;0)</f>
        <v>0</v>
      </c>
      <c r="BK18" s="48" t="str" cm="1">
        <f t="array" aca="1" ref="BK18" ca="1">IF(BI18&gt;0,"Project "&amp;A18&amp;INDEX($BK$2:$BK$5,BI18),"")</f>
        <v/>
      </c>
    </row>
    <row r="19" spans="1:63" ht="39.950000000000003" customHeight="1" x14ac:dyDescent="0.2">
      <c r="A19" s="29">
        <v>10</v>
      </c>
      <c r="B19" s="210"/>
      <c r="C19" s="210"/>
      <c r="D19" s="210"/>
      <c r="E19" s="210"/>
      <c r="F19" s="210"/>
      <c r="G19" s="210"/>
      <c r="H19" s="210"/>
      <c r="I19" s="210"/>
      <c r="J19" s="210"/>
      <c r="K19" s="210"/>
      <c r="L19" s="210"/>
      <c r="M19" s="210"/>
      <c r="N19" s="211"/>
      <c r="O19" s="211"/>
      <c r="P19" s="211"/>
      <c r="Q19" s="211"/>
      <c r="R19" s="163"/>
      <c r="S19" s="163"/>
      <c r="T19" s="163"/>
      <c r="U19" s="212"/>
      <c r="V19" s="212"/>
      <c r="W19" s="212"/>
      <c r="X19" s="163"/>
      <c r="Y19" s="163"/>
      <c r="Z19" s="163"/>
      <c r="AA19" s="163"/>
      <c r="AB19" s="163"/>
      <c r="AC19" s="163"/>
      <c r="AD19" s="176"/>
      <c r="AE19" s="176"/>
      <c r="AF19" s="176"/>
      <c r="AG19" s="176"/>
      <c r="AH19" s="176"/>
      <c r="AI19" s="176"/>
      <c r="AJ19" s="176"/>
      <c r="AK19" s="176"/>
      <c r="AL19" s="176"/>
      <c r="AM19" s="176"/>
      <c r="AN19" s="176"/>
      <c r="AO19" s="176"/>
      <c r="AP19" s="176"/>
      <c r="AQ19" s="176"/>
      <c r="AR19" s="176"/>
      <c r="AS19" s="173">
        <f t="shared" ca="1" si="0"/>
        <v>0</v>
      </c>
      <c r="AT19" s="174"/>
      <c r="AU19" s="174"/>
      <c r="AV19" s="174"/>
      <c r="AW19" s="175"/>
      <c r="AY19" s="30" t="b">
        <f t="shared" si="3"/>
        <v>0</v>
      </c>
      <c r="AZ19" s="30" t="b">
        <f t="shared" si="4"/>
        <v>0</v>
      </c>
      <c r="BA19" s="30" t="b">
        <f t="shared" si="5"/>
        <v>1</v>
      </c>
      <c r="BB19" s="32">
        <f t="shared" ca="1" si="6"/>
        <v>0</v>
      </c>
      <c r="BC19" s="32">
        <f t="shared" ca="1" si="7"/>
        <v>0</v>
      </c>
      <c r="BD19" s="32">
        <f t="shared" si="8"/>
        <v>0</v>
      </c>
      <c r="BE19" s="40">
        <f t="shared" si="9"/>
        <v>0</v>
      </c>
      <c r="BF19" s="40">
        <f t="shared" si="10"/>
        <v>0</v>
      </c>
      <c r="BG19" s="40">
        <f t="shared" si="11"/>
        <v>0</v>
      </c>
      <c r="BH19" s="40">
        <f t="shared" ca="1" si="12"/>
        <v>0</v>
      </c>
      <c r="BI19" s="40">
        <f t="shared" ca="1" si="13"/>
        <v>0</v>
      </c>
      <c r="BJ19" s="48">
        <f ca="1">COUNTIFS($BI$10:BI19,"&gt;0")*(BI19&gt;0)</f>
        <v>0</v>
      </c>
      <c r="BK19" s="48" t="str" cm="1">
        <f t="array" aca="1" ref="BK19" ca="1">IF(BI19&gt;0,"Project "&amp;A19&amp;INDEX($BK$2:$BK$5,BI19),"")</f>
        <v/>
      </c>
    </row>
    <row r="20" spans="1:63" ht="39.950000000000003" customHeight="1" x14ac:dyDescent="0.2">
      <c r="A20" s="29">
        <v>11</v>
      </c>
      <c r="B20" s="210"/>
      <c r="C20" s="210"/>
      <c r="D20" s="210"/>
      <c r="E20" s="210"/>
      <c r="F20" s="210"/>
      <c r="G20" s="210"/>
      <c r="H20" s="210"/>
      <c r="I20" s="210"/>
      <c r="J20" s="210"/>
      <c r="K20" s="210"/>
      <c r="L20" s="210"/>
      <c r="M20" s="210"/>
      <c r="N20" s="211"/>
      <c r="O20" s="211"/>
      <c r="P20" s="211"/>
      <c r="Q20" s="211"/>
      <c r="R20" s="163"/>
      <c r="S20" s="163"/>
      <c r="T20" s="163"/>
      <c r="U20" s="212"/>
      <c r="V20" s="212"/>
      <c r="W20" s="212"/>
      <c r="X20" s="163"/>
      <c r="Y20" s="163"/>
      <c r="Z20" s="163"/>
      <c r="AA20" s="163"/>
      <c r="AB20" s="163"/>
      <c r="AC20" s="163"/>
      <c r="AD20" s="176"/>
      <c r="AE20" s="176"/>
      <c r="AF20" s="176"/>
      <c r="AG20" s="176"/>
      <c r="AH20" s="176"/>
      <c r="AI20" s="176"/>
      <c r="AJ20" s="176"/>
      <c r="AK20" s="176"/>
      <c r="AL20" s="176"/>
      <c r="AM20" s="176"/>
      <c r="AN20" s="176"/>
      <c r="AO20" s="176"/>
      <c r="AP20" s="176"/>
      <c r="AQ20" s="176"/>
      <c r="AR20" s="176"/>
      <c r="AS20" s="173">
        <f t="shared" ca="1" si="0"/>
        <v>0</v>
      </c>
      <c r="AT20" s="174"/>
      <c r="AU20" s="174"/>
      <c r="AV20" s="174"/>
      <c r="AW20" s="175"/>
      <c r="AY20" s="30" t="b">
        <f t="shared" si="3"/>
        <v>0</v>
      </c>
      <c r="AZ20" s="30" t="b">
        <f t="shared" si="4"/>
        <v>0</v>
      </c>
      <c r="BA20" s="30" t="b">
        <f t="shared" si="5"/>
        <v>1</v>
      </c>
      <c r="BB20" s="32">
        <f t="shared" ca="1" si="6"/>
        <v>0</v>
      </c>
      <c r="BC20" s="32">
        <f t="shared" ca="1" si="7"/>
        <v>0</v>
      </c>
      <c r="BD20" s="32">
        <f t="shared" si="8"/>
        <v>0</v>
      </c>
      <c r="BE20" s="40">
        <f t="shared" si="9"/>
        <v>0</v>
      </c>
      <c r="BF20" s="40">
        <f t="shared" si="10"/>
        <v>0</v>
      </c>
      <c r="BG20" s="40">
        <f t="shared" si="11"/>
        <v>0</v>
      </c>
      <c r="BH20" s="40">
        <f t="shared" ca="1" si="12"/>
        <v>0</v>
      </c>
      <c r="BI20" s="40">
        <f t="shared" ca="1" si="13"/>
        <v>0</v>
      </c>
      <c r="BJ20" s="48">
        <f ca="1">COUNTIFS($BI$10:BI20,"&gt;0")*(BI20&gt;0)</f>
        <v>0</v>
      </c>
      <c r="BK20" s="48" t="str" cm="1">
        <f t="array" aca="1" ref="BK20" ca="1">IF(BI20&gt;0,"Project "&amp;A20&amp;INDEX($BK$2:$BK$5,BI20),"")</f>
        <v/>
      </c>
    </row>
    <row r="21" spans="1:63" ht="15" customHeight="1" x14ac:dyDescent="0.2">
      <c r="A21" s="42">
        <v>4</v>
      </c>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217" t="s">
        <v>310</v>
      </c>
      <c r="AZ21" s="218"/>
      <c r="BA21" s="219"/>
      <c r="BB21" s="31">
        <f ca="1">SUM(BB10:BB20)</f>
        <v>0</v>
      </c>
      <c r="BC21" s="31">
        <f ca="1">SUM(BC10:BC20)</f>
        <v>0</v>
      </c>
      <c r="BD21" s="31">
        <f>SUM(BD10:BD20)</f>
        <v>0</v>
      </c>
    </row>
    <row r="22" spans="1:63" ht="15" customHeight="1" x14ac:dyDescent="0.2">
      <c r="B22" s="41" t="str" cm="1">
        <f t="array" aca="1" ref="B22" ca="1">IFERROR(INDEX($BK$10:$BK$20,MATCH(ROW(1:1),$BJ$10:$BJ$20,0)),"")</f>
        <v/>
      </c>
      <c r="AX22" s="4"/>
      <c r="AY22" s="220" t="str">
        <f>BF22&amp;"-points requires:"</f>
        <v>2-points requires:</v>
      </c>
      <c r="AZ22" s="221"/>
      <c r="BA22" s="222"/>
      <c r="BB22" s="39">
        <v>6</v>
      </c>
      <c r="BC22" s="39">
        <v>2</v>
      </c>
      <c r="BD22" s="39">
        <v>0</v>
      </c>
      <c r="BE22" s="33">
        <f ca="1">AND($BB$21&gt;=BB22,$BC$21&gt;=BC22,$BD$21&gt;=BD22)*BF22</f>
        <v>0</v>
      </c>
      <c r="BF22" s="33">
        <v>2</v>
      </c>
      <c r="BG22" s="45" t="s">
        <v>385</v>
      </c>
    </row>
    <row r="23" spans="1:63" ht="15" customHeight="1" x14ac:dyDescent="0.2">
      <c r="B23" s="41" t="str" cm="1">
        <f t="array" aca="1" ref="B23" ca="1">IFERROR(INDEX($BK$10:$BK$20,MATCH(ROW(2:2),$BJ$10:$BJ$20,0)),"")</f>
        <v/>
      </c>
      <c r="AX23" s="4"/>
      <c r="AY23" s="220" t="str">
        <f t="shared" ref="AY23:AY25" si="14">BF23&amp;"-points requires:"</f>
        <v>3-points requires:</v>
      </c>
      <c r="AZ23" s="221"/>
      <c r="BA23" s="222"/>
      <c r="BB23" s="39">
        <v>11</v>
      </c>
      <c r="BC23" s="39">
        <v>2</v>
      </c>
      <c r="BD23" s="39">
        <v>0</v>
      </c>
      <c r="BE23" s="33">
        <f ca="1">AND($BB$21&gt;=BB23,$BC$21&gt;=BC23,$BD$21&gt;=BD23)*BF23</f>
        <v>0</v>
      </c>
      <c r="BF23" s="33">
        <v>3</v>
      </c>
      <c r="BG23" s="46" t="s">
        <v>384</v>
      </c>
    </row>
    <row r="24" spans="1:63" ht="15" customHeight="1" x14ac:dyDescent="0.2">
      <c r="B24" s="41" t="str" cm="1">
        <f t="array" aca="1" ref="B24" ca="1">IFERROR(INDEX($BK$10:$BK$20,MATCH(ROW(3:3),$BJ$10:$BJ$20,0)),"")</f>
        <v/>
      </c>
      <c r="AX24" s="4"/>
      <c r="AY24" s="220" t="str">
        <f t="shared" si="14"/>
        <v>2-points requires:</v>
      </c>
      <c r="AZ24" s="221"/>
      <c r="BA24" s="222"/>
      <c r="BB24" s="39">
        <v>0</v>
      </c>
      <c r="BC24" s="39">
        <v>1</v>
      </c>
      <c r="BD24" s="39">
        <v>2</v>
      </c>
      <c r="BE24" s="33">
        <f ca="1">AND($BB$21&gt;=BB24,$BC$21&gt;=BC24,$BD$21&gt;=BD24)*BF24*($B$6="Yes")</f>
        <v>0</v>
      </c>
      <c r="BF24" s="33">
        <v>2</v>
      </c>
      <c r="BG24" s="45" t="s">
        <v>383</v>
      </c>
    </row>
    <row r="25" spans="1:63" ht="15" customHeight="1" x14ac:dyDescent="0.2">
      <c r="B25" s="41" t="str" cm="1">
        <f t="array" aca="1" ref="B25" ca="1">IFERROR(INDEX($BK$10:$BK$20,MATCH(ROW(4:4),$BJ$10:$BJ$20,0)),"")</f>
        <v/>
      </c>
      <c r="AX25" s="4"/>
      <c r="AY25" s="220" t="str">
        <f t="shared" si="14"/>
        <v>3-points requires:</v>
      </c>
      <c r="AZ25" s="221"/>
      <c r="BA25" s="222"/>
      <c r="BB25" s="39">
        <v>0</v>
      </c>
      <c r="BC25" s="39">
        <v>1</v>
      </c>
      <c r="BD25" s="39">
        <v>4</v>
      </c>
      <c r="BE25" s="33">
        <f ca="1">AND($BB$21&gt;=BB25,$BC$21&gt;=BC25,$BD$21&gt;=BD25)*BF25*($B$6="Yes")</f>
        <v>0</v>
      </c>
      <c r="BF25" s="33">
        <v>3</v>
      </c>
      <c r="BG25" s="45" t="s">
        <v>382</v>
      </c>
    </row>
    <row r="26" spans="1:63" ht="15" customHeight="1" x14ac:dyDescent="0.2">
      <c r="B26" s="4" t="s">
        <v>388</v>
      </c>
      <c r="AX26" s="4"/>
      <c r="BE26" s="34">
        <f ca="1">MAX(BE22:BE25)</f>
        <v>0</v>
      </c>
    </row>
    <row r="27" spans="1:63" ht="15" customHeight="1" x14ac:dyDescent="0.2">
      <c r="AX27" s="4"/>
    </row>
    <row r="28" spans="1:63" ht="15" customHeight="1" x14ac:dyDescent="0.2">
      <c r="B28" s="208"/>
      <c r="C28" s="208"/>
      <c r="D28" s="153" t="s">
        <v>698</v>
      </c>
      <c r="E28" s="209"/>
      <c r="F28" s="209"/>
      <c r="G28" s="209"/>
      <c r="H28" s="209"/>
      <c r="I28" s="209"/>
      <c r="J28" s="209"/>
      <c r="K28" s="209"/>
      <c r="L28" s="209"/>
      <c r="M28" s="209"/>
      <c r="N28" s="209"/>
      <c r="O28" s="209"/>
      <c r="P28" s="209"/>
      <c r="Q28" s="209"/>
      <c r="R28" s="209"/>
      <c r="S28" s="209"/>
      <c r="T28" s="209"/>
      <c r="U28" s="209"/>
      <c r="V28" s="209"/>
      <c r="W28" s="209"/>
      <c r="X28" s="209"/>
      <c r="Y28" s="209"/>
      <c r="Z28" s="209"/>
      <c r="AA28" s="209"/>
      <c r="AB28" s="209"/>
      <c r="AC28" s="209"/>
      <c r="AD28" s="209"/>
      <c r="AE28" s="209"/>
      <c r="AF28" s="209"/>
      <c r="AG28" s="209"/>
      <c r="AH28" s="209"/>
      <c r="AI28" s="209"/>
      <c r="AJ28" s="209"/>
      <c r="AK28" s="209"/>
      <c r="AL28" s="209"/>
      <c r="AM28" s="209"/>
      <c r="AN28" s="209"/>
      <c r="AO28" s="209"/>
      <c r="AP28" s="209"/>
      <c r="AQ28" s="209"/>
      <c r="AR28" s="209"/>
      <c r="AS28" s="209"/>
      <c r="AT28" s="209"/>
      <c r="AU28" s="209"/>
      <c r="AV28" s="209"/>
      <c r="AW28" s="209"/>
      <c r="AX28" s="4"/>
    </row>
    <row r="29" spans="1:63" ht="15" customHeight="1" x14ac:dyDescent="0.2">
      <c r="D29" s="209"/>
      <c r="E29" s="209"/>
      <c r="F29" s="209"/>
      <c r="G29" s="209"/>
      <c r="H29" s="209"/>
      <c r="I29" s="209"/>
      <c r="J29" s="209"/>
      <c r="K29" s="209"/>
      <c r="L29" s="209"/>
      <c r="M29" s="209"/>
      <c r="N29" s="209"/>
      <c r="O29" s="209"/>
      <c r="P29" s="209"/>
      <c r="Q29" s="209"/>
      <c r="R29" s="209"/>
      <c r="S29" s="209"/>
      <c r="T29" s="209"/>
      <c r="U29" s="209"/>
      <c r="V29" s="209"/>
      <c r="W29" s="209"/>
      <c r="X29" s="209"/>
      <c r="Y29" s="209"/>
      <c r="Z29" s="209"/>
      <c r="AA29" s="209"/>
      <c r="AB29" s="209"/>
      <c r="AC29" s="209"/>
      <c r="AD29" s="209"/>
      <c r="AE29" s="209"/>
      <c r="AF29" s="209"/>
      <c r="AG29" s="209"/>
      <c r="AH29" s="209"/>
      <c r="AI29" s="209"/>
      <c r="AJ29" s="209"/>
      <c r="AK29" s="209"/>
      <c r="AL29" s="209"/>
      <c r="AM29" s="209"/>
      <c r="AN29" s="209"/>
      <c r="AO29" s="209"/>
      <c r="AP29" s="209"/>
      <c r="AQ29" s="209"/>
      <c r="AR29" s="209"/>
      <c r="AS29" s="209"/>
      <c r="AT29" s="209"/>
      <c r="AU29" s="209"/>
      <c r="AV29" s="209"/>
      <c r="AW29" s="209"/>
      <c r="AX29" s="4"/>
    </row>
    <row r="30" spans="1:63" ht="15" customHeight="1" x14ac:dyDescent="0.2">
      <c r="D30" s="209"/>
      <c r="E30" s="209"/>
      <c r="F30" s="209"/>
      <c r="G30" s="209"/>
      <c r="H30" s="209"/>
      <c r="I30" s="209"/>
      <c r="J30" s="209"/>
      <c r="K30" s="209"/>
      <c r="L30" s="209"/>
      <c r="M30" s="209"/>
      <c r="N30" s="209"/>
      <c r="O30" s="209"/>
      <c r="P30" s="209"/>
      <c r="Q30" s="209"/>
      <c r="R30" s="209"/>
      <c r="S30" s="209"/>
      <c r="T30" s="209"/>
      <c r="U30" s="209"/>
      <c r="V30" s="209"/>
      <c r="W30" s="209"/>
      <c r="X30" s="209"/>
      <c r="Y30" s="209"/>
      <c r="Z30" s="209"/>
      <c r="AA30" s="209"/>
      <c r="AB30" s="209"/>
      <c r="AC30" s="209"/>
      <c r="AD30" s="209"/>
      <c r="AE30" s="209"/>
      <c r="AF30" s="209"/>
      <c r="AG30" s="209"/>
      <c r="AH30" s="209"/>
      <c r="AI30" s="209"/>
      <c r="AJ30" s="209"/>
      <c r="AK30" s="209"/>
      <c r="AL30" s="209"/>
      <c r="AM30" s="209"/>
      <c r="AN30" s="209"/>
      <c r="AO30" s="209"/>
      <c r="AP30" s="209"/>
      <c r="AQ30" s="209"/>
      <c r="AR30" s="209"/>
      <c r="AS30" s="209"/>
      <c r="AT30" s="209"/>
      <c r="AU30" s="209"/>
      <c r="AV30" s="209"/>
      <c r="AW30" s="209"/>
      <c r="AX30" s="4"/>
    </row>
    <row r="31" spans="1:63" ht="15" customHeight="1" x14ac:dyDescent="0.2">
      <c r="D31" s="209"/>
      <c r="E31" s="209"/>
      <c r="F31" s="209"/>
      <c r="G31" s="209"/>
      <c r="H31" s="209"/>
      <c r="I31" s="209"/>
      <c r="J31" s="209"/>
      <c r="K31" s="209"/>
      <c r="L31" s="209"/>
      <c r="M31" s="209"/>
      <c r="N31" s="209"/>
      <c r="O31" s="209"/>
      <c r="P31" s="209"/>
      <c r="Q31" s="209"/>
      <c r="R31" s="209"/>
      <c r="S31" s="209"/>
      <c r="T31" s="209"/>
      <c r="U31" s="209"/>
      <c r="V31" s="209"/>
      <c r="W31" s="209"/>
      <c r="X31" s="209"/>
      <c r="Y31" s="209"/>
      <c r="Z31" s="209"/>
      <c r="AA31" s="209"/>
      <c r="AB31" s="209"/>
      <c r="AC31" s="209"/>
      <c r="AD31" s="209"/>
      <c r="AE31" s="209"/>
      <c r="AF31" s="209"/>
      <c r="AG31" s="209"/>
      <c r="AH31" s="209"/>
      <c r="AI31" s="209"/>
      <c r="AJ31" s="209"/>
      <c r="AK31" s="209"/>
      <c r="AL31" s="209"/>
      <c r="AM31" s="209"/>
      <c r="AN31" s="209"/>
      <c r="AO31" s="209"/>
      <c r="AP31" s="209"/>
      <c r="AQ31" s="209"/>
      <c r="AR31" s="209"/>
      <c r="AS31" s="209"/>
      <c r="AT31" s="209"/>
      <c r="AU31" s="209"/>
      <c r="AV31" s="209"/>
      <c r="AW31" s="209"/>
      <c r="AX31" s="4"/>
    </row>
    <row r="32" spans="1:63" ht="15" customHeight="1" x14ac:dyDescent="0.2">
      <c r="D32" s="209"/>
      <c r="E32" s="209"/>
      <c r="F32" s="209"/>
      <c r="G32" s="209"/>
      <c r="H32" s="209"/>
      <c r="I32" s="209"/>
      <c r="J32" s="209"/>
      <c r="K32" s="209"/>
      <c r="L32" s="209"/>
      <c r="M32" s="209"/>
      <c r="N32" s="209"/>
      <c r="O32" s="209"/>
      <c r="P32" s="209"/>
      <c r="Q32" s="209"/>
      <c r="R32" s="209"/>
      <c r="S32" s="209"/>
      <c r="T32" s="209"/>
      <c r="U32" s="209"/>
      <c r="V32" s="209"/>
      <c r="W32" s="209"/>
      <c r="X32" s="209"/>
      <c r="Y32" s="209"/>
      <c r="Z32" s="209"/>
      <c r="AA32" s="209"/>
      <c r="AB32" s="209"/>
      <c r="AC32" s="209"/>
      <c r="AD32" s="209"/>
      <c r="AE32" s="209"/>
      <c r="AF32" s="209"/>
      <c r="AG32" s="209"/>
      <c r="AH32" s="209"/>
      <c r="AI32" s="209"/>
      <c r="AJ32" s="209"/>
      <c r="AK32" s="209"/>
      <c r="AL32" s="209"/>
      <c r="AM32" s="209"/>
      <c r="AN32" s="209"/>
      <c r="AO32" s="209"/>
      <c r="AP32" s="209"/>
      <c r="AQ32" s="209"/>
      <c r="AR32" s="209"/>
      <c r="AS32" s="209"/>
      <c r="AT32" s="209"/>
      <c r="AU32" s="209"/>
      <c r="AV32" s="209"/>
      <c r="AW32" s="209"/>
      <c r="AX32" s="4"/>
    </row>
    <row r="33" spans="1:50" ht="15" customHeight="1" x14ac:dyDescent="0.2">
      <c r="D33" s="209"/>
      <c r="E33" s="209"/>
      <c r="F33" s="209"/>
      <c r="G33" s="209"/>
      <c r="H33" s="209"/>
      <c r="I33" s="209"/>
      <c r="J33" s="209"/>
      <c r="K33" s="209"/>
      <c r="L33" s="209"/>
      <c r="M33" s="209"/>
      <c r="N33" s="209"/>
      <c r="O33" s="209"/>
      <c r="P33" s="209"/>
      <c r="Q33" s="209"/>
      <c r="R33" s="209"/>
      <c r="S33" s="209"/>
      <c r="T33" s="209"/>
      <c r="U33" s="209"/>
      <c r="V33" s="209"/>
      <c r="W33" s="209"/>
      <c r="X33" s="209"/>
      <c r="Y33" s="209"/>
      <c r="Z33" s="209"/>
      <c r="AA33" s="209"/>
      <c r="AB33" s="209"/>
      <c r="AC33" s="209"/>
      <c r="AD33" s="209"/>
      <c r="AE33" s="209"/>
      <c r="AF33" s="209"/>
      <c r="AG33" s="209"/>
      <c r="AH33" s="209"/>
      <c r="AI33" s="209"/>
      <c r="AJ33" s="209"/>
      <c r="AK33" s="209"/>
      <c r="AL33" s="209"/>
      <c r="AM33" s="209"/>
      <c r="AN33" s="209"/>
      <c r="AO33" s="209"/>
      <c r="AP33" s="209"/>
      <c r="AQ33" s="209"/>
      <c r="AR33" s="209"/>
      <c r="AS33" s="209"/>
      <c r="AT33" s="209"/>
      <c r="AU33" s="209"/>
      <c r="AV33" s="209"/>
      <c r="AW33" s="209"/>
      <c r="AX33" s="4"/>
    </row>
    <row r="34" spans="1:50" ht="15" customHeight="1" x14ac:dyDescent="0.2">
      <c r="B34" s="45" t="s">
        <v>494</v>
      </c>
      <c r="C34" s="28"/>
      <c r="D34" s="28"/>
      <c r="E34" s="28"/>
      <c r="F34" s="28"/>
      <c r="G34" s="28"/>
      <c r="H34" s="28"/>
      <c r="I34" s="28"/>
      <c r="L34" s="223">
        <f>K4</f>
        <v>0</v>
      </c>
      <c r="M34" s="223"/>
      <c r="N34" s="223"/>
      <c r="O34" s="223"/>
      <c r="P34" s="223"/>
      <c r="Q34" s="223"/>
      <c r="R34" s="223"/>
      <c r="S34" s="223"/>
      <c r="T34" s="223"/>
      <c r="U34" s="223"/>
      <c r="V34" s="223"/>
      <c r="W34" s="223"/>
      <c r="X34" s="223"/>
      <c r="Y34" s="223"/>
      <c r="Z34" s="223"/>
      <c r="AA34" s="28"/>
      <c r="AB34" s="28"/>
      <c r="AC34" s="28"/>
      <c r="AD34" s="28"/>
      <c r="AE34" s="28"/>
      <c r="AF34" s="28"/>
      <c r="AG34" s="28"/>
      <c r="AH34" s="28"/>
      <c r="AI34" s="28"/>
      <c r="AJ34" s="28"/>
      <c r="AK34" s="28"/>
      <c r="AL34" s="28"/>
      <c r="AM34" s="28"/>
      <c r="AN34" s="28"/>
      <c r="AO34" s="28"/>
      <c r="AP34" s="28"/>
      <c r="AQ34" s="28"/>
      <c r="AR34" s="28"/>
      <c r="AS34" s="26"/>
      <c r="AT34" s="26"/>
      <c r="AU34" s="26"/>
      <c r="AV34" s="26"/>
      <c r="AW34" s="26"/>
      <c r="AX34" s="4"/>
    </row>
    <row r="35" spans="1:50" ht="15" customHeight="1" x14ac:dyDescent="0.2">
      <c r="AX35" s="4"/>
    </row>
    <row r="36" spans="1:50" ht="15" customHeight="1" x14ac:dyDescent="0.2">
      <c r="B36" s="45" t="s">
        <v>389</v>
      </c>
      <c r="L36" s="215"/>
      <c r="M36" s="216"/>
      <c r="N36" s="216"/>
      <c r="O36" s="216"/>
      <c r="P36" s="216"/>
      <c r="Q36" s="216"/>
      <c r="R36" s="216"/>
      <c r="S36" s="216"/>
      <c r="T36" s="216"/>
      <c r="U36" s="216"/>
      <c r="V36" s="216"/>
      <c r="W36" s="216"/>
      <c r="X36" s="216"/>
      <c r="Y36" s="216"/>
      <c r="Z36" s="216"/>
      <c r="AG36" s="44" t="s">
        <v>391</v>
      </c>
      <c r="AH36" s="35"/>
      <c r="AI36" s="35"/>
      <c r="AJ36" s="35"/>
      <c r="AK36" s="35"/>
      <c r="AL36" s="35"/>
      <c r="AM36" s="35"/>
      <c r="AN36" s="35"/>
      <c r="AO36" s="35"/>
      <c r="AP36" s="35"/>
      <c r="AQ36" s="35"/>
      <c r="AR36" s="35"/>
      <c r="AS36" s="35"/>
      <c r="AT36" s="35"/>
      <c r="AU36" s="35"/>
      <c r="AV36" s="35"/>
      <c r="AW36" s="35"/>
      <c r="AX36" s="4"/>
    </row>
    <row r="37" spans="1:50" ht="15" customHeight="1" x14ac:dyDescent="0.2">
      <c r="B37" s="45" t="s">
        <v>390</v>
      </c>
      <c r="L37" s="215"/>
      <c r="M37" s="216"/>
      <c r="N37" s="216"/>
      <c r="O37" s="216"/>
      <c r="P37" s="216"/>
      <c r="Q37" s="216"/>
      <c r="R37" s="216"/>
      <c r="S37" s="216"/>
      <c r="T37" s="216"/>
      <c r="U37" s="216"/>
      <c r="V37" s="216"/>
      <c r="W37" s="216"/>
      <c r="X37" s="216"/>
      <c r="Y37" s="216"/>
      <c r="Z37" s="216"/>
      <c r="AG37" s="25" t="s">
        <v>313</v>
      </c>
      <c r="AH37" s="203"/>
      <c r="AI37" s="204"/>
      <c r="AJ37" s="204"/>
      <c r="AK37" s="204"/>
      <c r="AL37" s="204"/>
      <c r="AM37" s="204"/>
      <c r="AX37" s="4"/>
    </row>
    <row r="38" spans="1:50" ht="15" customHeight="1" x14ac:dyDescent="0.2">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spans="1:50" ht="15" customHeight="1" x14ac:dyDescent="0.2">
      <c r="B39" s="4"/>
      <c r="C39" s="4"/>
      <c r="D39" s="4"/>
      <c r="E39" s="4"/>
      <c r="F39" s="4"/>
      <c r="G39" s="4"/>
      <c r="H39" s="4"/>
      <c r="I39" s="4"/>
      <c r="J39" s="4"/>
      <c r="K39" s="4"/>
      <c r="L39" s="4"/>
      <c r="M39" s="4"/>
      <c r="N39" s="4"/>
      <c r="O39" s="4"/>
      <c r="P39" s="4"/>
      <c r="Q39" s="4"/>
      <c r="R39" s="4"/>
      <c r="S39" s="4"/>
      <c r="T39" s="4"/>
      <c r="U39" s="4"/>
      <c r="V39" s="4"/>
      <c r="W39" s="4"/>
      <c r="X39" s="4"/>
      <c r="Y39" s="4"/>
      <c r="Z39" s="4"/>
      <c r="AA39" s="4"/>
      <c r="AX39" s="4"/>
    </row>
    <row r="40" spans="1:50" ht="15" customHeight="1" x14ac:dyDescent="0.2">
      <c r="A40" s="4"/>
      <c r="B40" s="4"/>
      <c r="C40" s="4"/>
      <c r="D40" s="4"/>
      <c r="E40" s="4"/>
      <c r="F40" s="4"/>
      <c r="G40" s="4"/>
      <c r="H40" s="4"/>
      <c r="AX40" s="4"/>
    </row>
    <row r="41" spans="1:50" ht="15" customHeight="1" x14ac:dyDescent="0.2">
      <c r="AX41" s="4"/>
    </row>
    <row r="42" spans="1:50" ht="15" customHeight="1" x14ac:dyDescent="0.2">
      <c r="AX42" s="4"/>
    </row>
    <row r="43" spans="1:50" ht="15" customHeight="1" x14ac:dyDescent="0.2">
      <c r="AX43" s="4"/>
    </row>
    <row r="44" spans="1:50" ht="15" customHeight="1" x14ac:dyDescent="0.2">
      <c r="AX44" s="4"/>
    </row>
    <row r="45" spans="1:50" ht="15" customHeight="1" x14ac:dyDescent="0.2">
      <c r="AX45" s="4"/>
    </row>
    <row r="46" spans="1:50" ht="15" customHeight="1" x14ac:dyDescent="0.2">
      <c r="AX46" s="4"/>
    </row>
    <row r="47" spans="1:50" x14ac:dyDescent="0.2">
      <c r="AX47" s="4"/>
    </row>
    <row r="48" spans="1:50" x14ac:dyDescent="0.2">
      <c r="AX48" s="4"/>
    </row>
    <row r="49" spans="2:50" x14ac:dyDescent="0.2">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spans="2:50" x14ac:dyDescent="0.2">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spans="2:50" x14ac:dyDescent="0.2">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spans="2:50" x14ac:dyDescent="0.2">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spans="2:50" x14ac:dyDescent="0.2">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spans="2:50" x14ac:dyDescent="0.2">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sheetData>
  <sheetProtection algorithmName="SHA-512" hashValue="nt+sZpwaX2fc2iMuLDlMFrtUC7wWuMJIJqYILtofIHrhMSK5r1DZmb7fxpuDfRluEj45SZbTUApaDkZg54tK2g==" saltValue="dTXsTdazxiO5HygtLUqwsw==" spinCount="100000" sheet="1" formatColumns="0" formatRows="0"/>
  <mergeCells count="149">
    <mergeCell ref="L34:Z34"/>
    <mergeCell ref="BE6:BE9"/>
    <mergeCell ref="BF6:BF9"/>
    <mergeCell ref="BG6:BG9"/>
    <mergeCell ref="BH6:BH9"/>
    <mergeCell ref="B9:M9"/>
    <mergeCell ref="N9:Q9"/>
    <mergeCell ref="R9:T9"/>
    <mergeCell ref="U9:W9"/>
    <mergeCell ref="X9:Z9"/>
    <mergeCell ref="BD1:BD9"/>
    <mergeCell ref="AF3:AH3"/>
    <mergeCell ref="AR3:AW3"/>
    <mergeCell ref="AS4:AW4"/>
    <mergeCell ref="D6:AJ7"/>
    <mergeCell ref="AU6:AW6"/>
    <mergeCell ref="AA9:AC9"/>
    <mergeCell ref="A1:AW1"/>
    <mergeCell ref="AY1:AY9"/>
    <mergeCell ref="AZ1:AZ9"/>
    <mergeCell ref="BA1:BA9"/>
    <mergeCell ref="BB1:BB9"/>
    <mergeCell ref="BC1:BC9"/>
    <mergeCell ref="B6:C6"/>
    <mergeCell ref="AD9:AH9"/>
    <mergeCell ref="AS9:AW9"/>
    <mergeCell ref="B10:M10"/>
    <mergeCell ref="N10:Q10"/>
    <mergeCell ref="R10:T10"/>
    <mergeCell ref="U10:W10"/>
    <mergeCell ref="X10:Z10"/>
    <mergeCell ref="AA10:AC10"/>
    <mergeCell ref="AD10:AH10"/>
    <mergeCell ref="AI10:AM10"/>
    <mergeCell ref="AN10:AR10"/>
    <mergeCell ref="AI9:AM9"/>
    <mergeCell ref="AN9:AR9"/>
    <mergeCell ref="AS10:AW10"/>
    <mergeCell ref="AS11:AW11"/>
    <mergeCell ref="B12:M12"/>
    <mergeCell ref="N12:Q12"/>
    <mergeCell ref="R12:T12"/>
    <mergeCell ref="U12:W12"/>
    <mergeCell ref="X12:Z12"/>
    <mergeCell ref="AA12:AC12"/>
    <mergeCell ref="AD12:AH12"/>
    <mergeCell ref="AI12:AM12"/>
    <mergeCell ref="AN12:AR12"/>
    <mergeCell ref="AS12:AW12"/>
    <mergeCell ref="B11:M11"/>
    <mergeCell ref="N11:Q11"/>
    <mergeCell ref="R11:T11"/>
    <mergeCell ref="U11:W11"/>
    <mergeCell ref="X11:Z11"/>
    <mergeCell ref="AA11:AC11"/>
    <mergeCell ref="AD11:AH11"/>
    <mergeCell ref="AI11:AM11"/>
    <mergeCell ref="AN11:AR11"/>
    <mergeCell ref="B13:M13"/>
    <mergeCell ref="N13:Q13"/>
    <mergeCell ref="R13:T13"/>
    <mergeCell ref="U13:W13"/>
    <mergeCell ref="X13:Z13"/>
    <mergeCell ref="AA13:AC13"/>
    <mergeCell ref="AD13:AH13"/>
    <mergeCell ref="AI13:AM13"/>
    <mergeCell ref="AN13:AR13"/>
    <mergeCell ref="L37:Z37"/>
    <mergeCell ref="AH37:AM37"/>
    <mergeCell ref="AS14:AW14"/>
    <mergeCell ref="AY21:BA21"/>
    <mergeCell ref="AY22:BA22"/>
    <mergeCell ref="AY23:BA23"/>
    <mergeCell ref="AY24:BA24"/>
    <mergeCell ref="AY25:BA25"/>
    <mergeCell ref="AS13:AW13"/>
    <mergeCell ref="B14:M14"/>
    <mergeCell ref="N14:Q14"/>
    <mergeCell ref="R14:T14"/>
    <mergeCell ref="U14:W14"/>
    <mergeCell ref="X14:Z14"/>
    <mergeCell ref="AA14:AC14"/>
    <mergeCell ref="AD14:AH14"/>
    <mergeCell ref="AI14:AM14"/>
    <mergeCell ref="AN14:AR14"/>
    <mergeCell ref="AI15:AM15"/>
    <mergeCell ref="AN15:AR15"/>
    <mergeCell ref="AS15:AW15"/>
    <mergeCell ref="AI16:AM16"/>
    <mergeCell ref="AN16:AR16"/>
    <mergeCell ref="AS16:AW16"/>
    <mergeCell ref="K4:X4"/>
    <mergeCell ref="B15:M15"/>
    <mergeCell ref="N15:Q15"/>
    <mergeCell ref="R15:T15"/>
    <mergeCell ref="U15:W15"/>
    <mergeCell ref="X15:Z15"/>
    <mergeCell ref="AA15:AC15"/>
    <mergeCell ref="AD15:AH15"/>
    <mergeCell ref="L36:Z36"/>
    <mergeCell ref="B16:M16"/>
    <mergeCell ref="N16:Q16"/>
    <mergeCell ref="R16:T16"/>
    <mergeCell ref="U16:W16"/>
    <mergeCell ref="X16:Z16"/>
    <mergeCell ref="AA16:AC16"/>
    <mergeCell ref="AD16:AH16"/>
    <mergeCell ref="B17:M17"/>
    <mergeCell ref="N17:Q17"/>
    <mergeCell ref="R17:T17"/>
    <mergeCell ref="U17:W17"/>
    <mergeCell ref="X17:Z17"/>
    <mergeCell ref="AA17:AC17"/>
    <mergeCell ref="AD17:AH17"/>
    <mergeCell ref="B19:M19"/>
    <mergeCell ref="AI17:AM17"/>
    <mergeCell ref="AN17:AR17"/>
    <mergeCell ref="AS17:AW17"/>
    <mergeCell ref="B18:M18"/>
    <mergeCell ref="N18:Q18"/>
    <mergeCell ref="R18:T18"/>
    <mergeCell ref="U18:W18"/>
    <mergeCell ref="X18:Z18"/>
    <mergeCell ref="AA18:AC18"/>
    <mergeCell ref="AD18:AH18"/>
    <mergeCell ref="AI18:AM18"/>
    <mergeCell ref="AN18:AR18"/>
    <mergeCell ref="AS18:AW18"/>
    <mergeCell ref="B28:C28"/>
    <mergeCell ref="D28:AW33"/>
    <mergeCell ref="AI19:AM19"/>
    <mergeCell ref="AN19:AR19"/>
    <mergeCell ref="AS19:AW19"/>
    <mergeCell ref="B20:M20"/>
    <mergeCell ref="N20:Q20"/>
    <mergeCell ref="R20:T20"/>
    <mergeCell ref="U20:W20"/>
    <mergeCell ref="X20:Z20"/>
    <mergeCell ref="AA20:AC20"/>
    <mergeCell ref="AD20:AH20"/>
    <mergeCell ref="N19:Q19"/>
    <mergeCell ref="R19:T19"/>
    <mergeCell ref="U19:W19"/>
    <mergeCell ref="X19:Z19"/>
    <mergeCell ref="AA19:AC19"/>
    <mergeCell ref="AD19:AH19"/>
    <mergeCell ref="AI20:AM20"/>
    <mergeCell ref="AN20:AR20"/>
    <mergeCell ref="AS20:AW20"/>
  </mergeCells>
  <conditionalFormatting sqref="AY10:BA20">
    <cfRule type="cellIs" dxfId="81" priority="9" operator="equal">
      <formula>TRUE</formula>
    </cfRule>
  </conditionalFormatting>
  <conditionalFormatting sqref="BB22:BD25">
    <cfRule type="cellIs" dxfId="80" priority="8" operator="equal">
      <formula>0</formula>
    </cfRule>
  </conditionalFormatting>
  <conditionalFormatting sqref="BB10:BD20">
    <cfRule type="cellIs" dxfId="79" priority="7" operator="equal">
      <formula>1</formula>
    </cfRule>
  </conditionalFormatting>
  <conditionalFormatting sqref="AF3:AH3">
    <cfRule type="expression" dxfId="78" priority="6">
      <formula>OR(AF3=0,ISERROR(AF3))</formula>
    </cfRule>
  </conditionalFormatting>
  <conditionalFormatting sqref="C35:I35 B34 B36:I37 AB36:AW37 L36:L37">
    <cfRule type="expression" dxfId="77" priority="5">
      <formula>$AU$7</formula>
    </cfRule>
  </conditionalFormatting>
  <conditionalFormatting sqref="BE10:BH20">
    <cfRule type="cellIs" dxfId="76" priority="2" operator="greaterThan">
      <formula>0</formula>
    </cfRule>
  </conditionalFormatting>
  <conditionalFormatting sqref="BI10:BI20">
    <cfRule type="cellIs" dxfId="75" priority="1" operator="greaterThan">
      <formula>0</formula>
    </cfRule>
  </conditionalFormatting>
  <conditionalFormatting sqref="B34:I34 AA34:AW34">
    <cfRule type="expression" dxfId="74" priority="62">
      <formula>#REF!</formula>
    </cfRule>
  </conditionalFormatting>
  <dataValidations count="4">
    <dataValidation type="list" allowBlank="1" showInputMessage="1" showErrorMessage="1" sqref="Y11:Z20 X10:X20 R10:R20 S16:T20" xr:uid="{00000000-0002-0000-0200-000000000000}">
      <formula1>"TRUE"</formula1>
    </dataValidation>
    <dataValidation type="list" allowBlank="1" showInputMessage="1" showErrorMessage="1" sqref="B6:C6 B28:C28" xr:uid="{00000000-0002-0000-0200-000001000000}">
      <formula1>"Yes"</formula1>
    </dataValidation>
    <dataValidation type="whole" operator="greaterThanOrEqual" allowBlank="1" showInputMessage="1" showErrorMessage="1" sqref="AA10:AC20 U10:W20" xr:uid="{00000000-0002-0000-0200-000002000000}">
      <formula1>0</formula1>
    </dataValidation>
    <dataValidation type="date" operator="greaterThan" allowBlank="1" showInputMessage="1" showErrorMessage="1" sqref="AD10:AR20" xr:uid="{00000000-0002-0000-0200-000003000000}">
      <formula1>1</formula1>
    </dataValidation>
  </dataValidations>
  <pageMargins left="0.25" right="0.25" top="0.75" bottom="0.75" header="0.3" footer="0.3"/>
  <pageSetup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66">
        <v>2</v>
      </c>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c r="AG1" s="266"/>
      <c r="AH1" s="266"/>
      <c r="AI1" s="266"/>
      <c r="AJ1" s="266"/>
      <c r="AK1" s="266"/>
      <c r="AN1" s="263" t="str">
        <f>HYPERLINK("#Instructions!N86","Instructions for Site Control tabs »")</f>
        <v>Instructions for Site Control tabs »</v>
      </c>
      <c r="AO1" s="263"/>
      <c r="AP1" s="263"/>
      <c r="AQ1" s="263"/>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67" t="s">
        <v>303</v>
      </c>
      <c r="C4" s="267"/>
      <c r="D4" s="267"/>
      <c r="E4" s="267"/>
      <c r="F4" s="267"/>
      <c r="G4" s="267"/>
      <c r="H4" s="267"/>
      <c r="I4" s="267"/>
      <c r="J4" s="267"/>
      <c r="K4" s="267"/>
      <c r="L4" s="267"/>
      <c r="M4" s="267"/>
      <c r="N4" s="267"/>
      <c r="O4" s="267"/>
      <c r="P4" s="267"/>
      <c r="Q4" s="267"/>
      <c r="R4" s="267"/>
      <c r="S4" s="267"/>
      <c r="T4" s="267"/>
      <c r="U4" s="267"/>
      <c r="V4" s="267"/>
      <c r="W4" s="267"/>
      <c r="X4" s="267"/>
      <c r="Y4" s="267"/>
      <c r="Z4" s="267"/>
      <c r="AA4" s="267"/>
      <c r="AB4" s="267"/>
      <c r="AC4" s="267"/>
      <c r="AD4" s="267"/>
      <c r="AE4" s="267"/>
      <c r="AF4" s="267"/>
      <c r="AG4" s="267"/>
      <c r="AH4" s="267"/>
      <c r="AI4" s="267"/>
      <c r="AJ4" s="267"/>
      <c r="AK4" s="267"/>
    </row>
    <row r="5" spans="1:43" ht="15" customHeight="1" x14ac:dyDescent="0.2">
      <c r="C5" s="4" t="e" cm="1">
        <f t="array" aca="1" ref="C5" ca="1">INDIRECT("Sc"&amp;A1&amp;"Apns")</f>
        <v>#REF!</v>
      </c>
    </row>
    <row r="6" spans="1:43" ht="15" customHeight="1" x14ac:dyDescent="0.2">
      <c r="B6" s="268"/>
      <c r="C6" s="268"/>
      <c r="D6" s="268"/>
      <c r="E6" s="268"/>
      <c r="F6" s="268"/>
      <c r="G6" s="268"/>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8"/>
      <c r="AG6" s="268"/>
      <c r="AH6" s="268"/>
      <c r="AI6" s="268"/>
      <c r="AJ6" s="268"/>
      <c r="AK6" s="268"/>
    </row>
    <row r="7" spans="1:43" ht="15" customHeight="1" x14ac:dyDescent="0.2">
      <c r="B7" s="268"/>
      <c r="C7" s="268"/>
      <c r="D7" s="268"/>
      <c r="E7" s="268"/>
      <c r="F7" s="268"/>
      <c r="G7" s="268"/>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8"/>
      <c r="AG7" s="268"/>
      <c r="AH7" s="268"/>
      <c r="AI7" s="268"/>
      <c r="AJ7" s="268"/>
      <c r="AK7" s="268"/>
    </row>
    <row r="8" spans="1:43" ht="15" customHeight="1" x14ac:dyDescent="0.2">
      <c r="B8" s="268"/>
      <c r="C8" s="268"/>
      <c r="D8" s="268"/>
      <c r="E8" s="268"/>
      <c r="F8" s="268"/>
      <c r="G8" s="268"/>
      <c r="H8" s="268"/>
      <c r="I8" s="268"/>
      <c r="J8" s="268"/>
      <c r="K8" s="268"/>
      <c r="L8" s="268"/>
      <c r="M8" s="268"/>
      <c r="N8" s="268"/>
      <c r="O8" s="268"/>
      <c r="P8" s="268"/>
      <c r="Q8" s="268"/>
      <c r="R8" s="268"/>
      <c r="S8" s="268"/>
      <c r="T8" s="268"/>
      <c r="U8" s="268"/>
      <c r="V8" s="268"/>
      <c r="W8" s="268"/>
      <c r="X8" s="268"/>
      <c r="Y8" s="268"/>
      <c r="Z8" s="268"/>
      <c r="AA8" s="268"/>
      <c r="AB8" s="268"/>
      <c r="AC8" s="268"/>
      <c r="AD8" s="268"/>
      <c r="AE8" s="268"/>
      <c r="AF8" s="268"/>
      <c r="AG8" s="268"/>
      <c r="AH8" s="268"/>
      <c r="AI8" s="268"/>
      <c r="AJ8" s="268"/>
      <c r="AK8" s="268"/>
    </row>
    <row r="9" spans="1:43" ht="15" customHeight="1" x14ac:dyDescent="0.2">
      <c r="B9" s="268"/>
      <c r="C9" s="268"/>
      <c r="D9" s="268"/>
      <c r="E9" s="268"/>
      <c r="F9" s="268"/>
      <c r="G9" s="268"/>
      <c r="H9" s="268"/>
      <c r="I9" s="268"/>
      <c r="J9" s="268"/>
      <c r="K9" s="268"/>
      <c r="L9" s="268"/>
      <c r="M9" s="268"/>
      <c r="N9" s="268"/>
      <c r="O9" s="268"/>
      <c r="P9" s="268"/>
      <c r="Q9" s="268"/>
      <c r="R9" s="268"/>
      <c r="S9" s="268"/>
      <c r="T9" s="268"/>
      <c r="U9" s="268"/>
      <c r="V9" s="268"/>
      <c r="W9" s="268"/>
      <c r="X9" s="268"/>
      <c r="Y9" s="268"/>
      <c r="Z9" s="268"/>
      <c r="AA9" s="268"/>
      <c r="AB9" s="268"/>
      <c r="AC9" s="268"/>
      <c r="AD9" s="268"/>
      <c r="AE9" s="268"/>
      <c r="AF9" s="268"/>
      <c r="AG9" s="268"/>
      <c r="AH9" s="268"/>
      <c r="AI9" s="268"/>
      <c r="AJ9" s="268"/>
      <c r="AK9" s="268"/>
    </row>
    <row r="10" spans="1:43" ht="15" customHeight="1" x14ac:dyDescent="0.2">
      <c r="B10" s="268"/>
      <c r="C10" s="268"/>
      <c r="D10" s="268"/>
      <c r="E10" s="268"/>
      <c r="F10" s="268"/>
      <c r="G10" s="268"/>
      <c r="H10" s="268"/>
      <c r="I10" s="268"/>
      <c r="J10" s="268"/>
      <c r="K10" s="268"/>
      <c r="L10" s="268"/>
      <c r="M10" s="268"/>
      <c r="N10" s="268"/>
      <c r="O10" s="268"/>
      <c r="P10" s="268"/>
      <c r="Q10" s="268"/>
      <c r="R10" s="268"/>
      <c r="S10" s="268"/>
      <c r="T10" s="268"/>
      <c r="U10" s="268"/>
      <c r="V10" s="268"/>
      <c r="W10" s="268"/>
      <c r="X10" s="268"/>
      <c r="Y10" s="268"/>
      <c r="Z10" s="268"/>
      <c r="AA10" s="268"/>
      <c r="AB10" s="268"/>
      <c r="AC10" s="268"/>
      <c r="AD10" s="268"/>
      <c r="AE10" s="268"/>
      <c r="AF10" s="268"/>
      <c r="AG10" s="268"/>
      <c r="AH10" s="268"/>
      <c r="AI10" s="268"/>
      <c r="AJ10" s="268"/>
      <c r="AK10" s="268"/>
    </row>
    <row r="11" spans="1:43" ht="15" customHeight="1" x14ac:dyDescent="0.2">
      <c r="B11" s="268"/>
      <c r="C11" s="268"/>
      <c r="D11" s="268"/>
      <c r="E11" s="268"/>
      <c r="F11" s="268"/>
      <c r="G11" s="268"/>
      <c r="H11" s="268"/>
      <c r="I11" s="268"/>
      <c r="J11" s="268"/>
      <c r="K11" s="268"/>
      <c r="L11" s="268"/>
      <c r="M11" s="268"/>
      <c r="N11" s="268"/>
      <c r="O11" s="268"/>
      <c r="P11" s="268"/>
      <c r="Q11" s="268"/>
      <c r="R11" s="268"/>
      <c r="S11" s="268"/>
      <c r="T11" s="268"/>
      <c r="U11" s="268"/>
      <c r="V11" s="268"/>
      <c r="W11" s="268"/>
      <c r="X11" s="268"/>
      <c r="Y11" s="268"/>
      <c r="Z11" s="268"/>
      <c r="AA11" s="268"/>
      <c r="AB11" s="268"/>
      <c r="AC11" s="268"/>
      <c r="AD11" s="268"/>
      <c r="AE11" s="268"/>
      <c r="AF11" s="268"/>
      <c r="AG11" s="268"/>
      <c r="AH11" s="268"/>
      <c r="AI11" s="268"/>
      <c r="AJ11" s="268"/>
      <c r="AK11" s="268"/>
    </row>
    <row r="12" spans="1:43" ht="15" customHeight="1" x14ac:dyDescent="0.2">
      <c r="B12" s="268"/>
      <c r="C12" s="268"/>
      <c r="D12" s="268"/>
      <c r="E12" s="268"/>
      <c r="F12" s="268"/>
      <c r="G12" s="268"/>
      <c r="H12" s="268"/>
      <c r="I12" s="268"/>
      <c r="J12" s="268"/>
      <c r="K12" s="268"/>
      <c r="L12" s="268"/>
      <c r="M12" s="268"/>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row>
    <row r="13" spans="1:43" ht="15" customHeight="1" x14ac:dyDescent="0.2">
      <c r="B13" s="268"/>
      <c r="C13" s="268"/>
      <c r="D13" s="268"/>
      <c r="E13" s="268"/>
      <c r="F13" s="268"/>
      <c r="G13" s="268"/>
      <c r="H13" s="268"/>
      <c r="I13" s="268"/>
      <c r="J13" s="268"/>
      <c r="K13" s="268"/>
      <c r="L13" s="268"/>
      <c r="M13" s="268"/>
      <c r="N13" s="268"/>
      <c r="O13" s="268"/>
      <c r="P13" s="268"/>
      <c r="Q13" s="268"/>
      <c r="R13" s="268"/>
      <c r="S13" s="268"/>
      <c r="T13" s="268"/>
      <c r="U13" s="268"/>
      <c r="V13" s="268"/>
      <c r="W13" s="268"/>
      <c r="X13" s="268"/>
      <c r="Y13" s="268"/>
      <c r="Z13" s="268"/>
      <c r="AA13" s="268"/>
      <c r="AB13" s="268"/>
      <c r="AC13" s="268"/>
      <c r="AD13" s="268"/>
      <c r="AE13" s="268"/>
      <c r="AF13" s="268"/>
      <c r="AG13" s="268"/>
      <c r="AH13" s="268"/>
      <c r="AI13" s="268"/>
      <c r="AJ13" s="268"/>
      <c r="AK13" s="268"/>
    </row>
    <row r="14" spans="1:43" ht="15" customHeight="1" x14ac:dyDescent="0.2">
      <c r="B14" s="269"/>
      <c r="C14" s="269"/>
      <c r="D14" s="269"/>
      <c r="E14" s="269"/>
      <c r="F14" s="269"/>
      <c r="G14" s="269"/>
      <c r="H14" s="269"/>
      <c r="I14" s="269"/>
      <c r="J14" s="269"/>
      <c r="K14" s="269"/>
      <c r="L14" s="269"/>
      <c r="M14" s="269"/>
      <c r="N14" s="269"/>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row>
    <row r="15" spans="1:43" ht="15" customHeight="1" x14ac:dyDescent="0.2"/>
    <row r="16" spans="1:43" ht="15" customHeight="1" x14ac:dyDescent="0.2">
      <c r="B16" s="8" t="str">
        <f>"Agreement Evidencing Site Control - Site Control #"&amp;$A$1</f>
        <v>Agreement Evidencing Site Control - Site Control #2</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54" t="s">
        <v>298</v>
      </c>
      <c r="AF16" s="255"/>
      <c r="AG16" s="255"/>
      <c r="AH16" s="255"/>
      <c r="AI16" s="255"/>
      <c r="AJ16" s="255"/>
      <c r="AK16" s="256"/>
    </row>
    <row r="17" spans="2:40" ht="15" customHeight="1" x14ac:dyDescent="0.2"/>
    <row r="18" spans="2:40" ht="15" customHeight="1" x14ac:dyDescent="0.2">
      <c r="G18" s="9" t="s">
        <v>212</v>
      </c>
      <c r="H18" s="270"/>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row>
    <row r="19" spans="2:40" ht="15" customHeight="1" x14ac:dyDescent="0.2">
      <c r="C19" s="7" t="s">
        <v>485</v>
      </c>
      <c r="L19" s="9"/>
      <c r="R19" s="238"/>
      <c r="S19" s="238"/>
      <c r="AK19" s="9"/>
      <c r="AL19" s="9"/>
    </row>
    <row r="20" spans="2:40" ht="15" customHeight="1" x14ac:dyDescent="0.2">
      <c r="D20" s="258" t="s">
        <v>486</v>
      </c>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9"/>
      <c r="AK20" s="9"/>
      <c r="AL20" s="9"/>
      <c r="AN20" s="49"/>
    </row>
    <row r="21" spans="2:40" ht="15" customHeight="1" x14ac:dyDescent="0.2">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9"/>
      <c r="AK21" s="9"/>
      <c r="AL21" s="9"/>
    </row>
    <row r="22" spans="2:40" ht="15" customHeight="1" x14ac:dyDescent="0.2">
      <c r="L22" s="9"/>
      <c r="M22" s="9"/>
      <c r="N22" s="9"/>
      <c r="O22" s="9"/>
      <c r="P22" s="9"/>
      <c r="Q22" s="9"/>
      <c r="R22" s="44" t="s">
        <v>478</v>
      </c>
      <c r="S22" s="238"/>
      <c r="T22" s="238"/>
      <c r="V22" s="82" t="str">
        <f>IF(S22="No","! Expired site control documents are not accepted","")</f>
        <v/>
      </c>
    </row>
    <row r="23" spans="2:40" ht="15" customHeight="1" x14ac:dyDescent="0.2">
      <c r="E23" s="45" t="s">
        <v>483</v>
      </c>
      <c r="L23" s="9"/>
      <c r="AA23" s="15" t="s">
        <v>315</v>
      </c>
      <c r="AB23" s="238"/>
      <c r="AC23" s="238"/>
      <c r="AH23" s="15" t="s">
        <v>316</v>
      </c>
      <c r="AI23" s="238"/>
      <c r="AJ23" s="238"/>
    </row>
    <row r="24" spans="2:40" ht="15" customHeight="1" x14ac:dyDescent="0.2"/>
    <row r="25" spans="2:40" ht="15" customHeight="1" x14ac:dyDescent="0.2">
      <c r="H25" s="44" t="s">
        <v>505</v>
      </c>
      <c r="I25" s="264" t="str">
        <f>IFERROR(INDEX(#REF!,MATCH(A1,#REF!,0)),"The Parcels table does not show any owners for this Site Control ID")</f>
        <v>The Parcels table does not show any owners for this Site Control ID</v>
      </c>
      <c r="J25" s="264"/>
      <c r="K25" s="264"/>
      <c r="L25" s="264"/>
      <c r="M25" s="264"/>
      <c r="N25" s="264"/>
      <c r="O25" s="264"/>
      <c r="P25" s="264"/>
      <c r="Q25" s="264"/>
      <c r="R25" s="264"/>
      <c r="S25" s="264"/>
      <c r="T25" s="264"/>
      <c r="U25" s="264"/>
      <c r="V25" s="264"/>
      <c r="W25" s="264"/>
      <c r="X25" s="264"/>
      <c r="Y25" s="264"/>
      <c r="Z25" s="264"/>
      <c r="AA25" s="264"/>
      <c r="AB25" s="264"/>
      <c r="AC25" s="264"/>
      <c r="AD25" s="264"/>
      <c r="AN25" s="49"/>
    </row>
    <row r="26" spans="2:40" ht="15" customHeight="1" x14ac:dyDescent="0.2">
      <c r="Y26" s="44" t="s">
        <v>506</v>
      </c>
      <c r="Z26" s="238"/>
      <c r="AA26" s="238"/>
    </row>
    <row r="27" spans="2:40" ht="15" customHeight="1" x14ac:dyDescent="0.2">
      <c r="C27" s="83" t="s">
        <v>311</v>
      </c>
      <c r="O27" s="265"/>
      <c r="P27" s="265"/>
      <c r="Q27" s="265"/>
      <c r="R27" s="265"/>
      <c r="S27" s="265"/>
      <c r="T27" s="265"/>
      <c r="U27" s="265"/>
      <c r="V27" s="265"/>
      <c r="W27" s="265"/>
      <c r="X27" s="265"/>
      <c r="Y27" s="265"/>
      <c r="Z27" s="265"/>
      <c r="AA27" s="265"/>
      <c r="AB27" s="265"/>
      <c r="AC27" s="265"/>
      <c r="AD27" s="265"/>
      <c r="AE27" s="265"/>
      <c r="AF27" s="265"/>
      <c r="AG27" s="265"/>
      <c r="AH27" s="265"/>
      <c r="AI27" s="265"/>
      <c r="AJ27" s="265"/>
      <c r="AK27" s="265"/>
    </row>
    <row r="28" spans="2:40" ht="15" customHeight="1" x14ac:dyDescent="0.2">
      <c r="C28" s="14" t="s">
        <v>487</v>
      </c>
      <c r="AN28" s="49"/>
    </row>
    <row r="29" spans="2:40" ht="15" customHeight="1" x14ac:dyDescent="0.2">
      <c r="L29" s="14"/>
    </row>
    <row r="30" spans="2:40" ht="15" customHeight="1" x14ac:dyDescent="0.2">
      <c r="L30" s="15" t="s">
        <v>312</v>
      </c>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row>
    <row r="31" spans="2:40" ht="15" customHeight="1" x14ac:dyDescent="0.2">
      <c r="C31" s="84" t="s">
        <v>239</v>
      </c>
      <c r="S31" s="238"/>
      <c r="T31" s="238"/>
    </row>
    <row r="32" spans="2:40" ht="15" customHeight="1" x14ac:dyDescent="0.2">
      <c r="B32" s="151" t="s">
        <v>488</v>
      </c>
      <c r="C32" s="258"/>
      <c r="D32" s="258"/>
      <c r="E32" s="258"/>
      <c r="F32" s="258"/>
      <c r="G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c r="AG32" s="258"/>
      <c r="AH32" s="258"/>
      <c r="AI32" s="258"/>
      <c r="AN32" s="49"/>
    </row>
    <row r="33" spans="2:40" ht="15" customHeight="1" x14ac:dyDescent="0.2">
      <c r="B33" s="259"/>
      <c r="C33" s="259"/>
      <c r="D33" s="259"/>
      <c r="E33" s="259"/>
      <c r="F33" s="259"/>
      <c r="G33" s="259"/>
      <c r="H33" s="259"/>
      <c r="I33" s="259"/>
      <c r="J33" s="259"/>
      <c r="K33" s="259"/>
      <c r="L33" s="259"/>
      <c r="M33" s="259"/>
      <c r="N33" s="259"/>
      <c r="O33" s="259"/>
      <c r="P33" s="259"/>
      <c r="Q33" s="259"/>
      <c r="R33" s="259"/>
      <c r="S33" s="259"/>
      <c r="T33" s="259"/>
      <c r="U33" s="259"/>
      <c r="V33" s="259"/>
      <c r="W33" s="259"/>
      <c r="X33" s="259"/>
      <c r="Y33" s="259"/>
      <c r="Z33" s="259"/>
      <c r="AA33" s="259"/>
      <c r="AB33" s="259"/>
      <c r="AC33" s="259"/>
      <c r="AD33" s="259"/>
      <c r="AE33" s="259"/>
      <c r="AF33" s="259"/>
      <c r="AG33" s="259"/>
      <c r="AH33" s="259"/>
      <c r="AI33" s="259"/>
    </row>
    <row r="34" spans="2:40" ht="15" customHeight="1" x14ac:dyDescent="0.2">
      <c r="B34" s="8" t="str">
        <f>"Cost/Value Documentation - Site Control #"&amp;$A$1</f>
        <v>Cost/Value Documentation - Site Control #2</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54" t="s">
        <v>300</v>
      </c>
      <c r="AF34" s="255"/>
      <c r="AG34" s="255"/>
      <c r="AH34" s="255"/>
      <c r="AI34" s="255"/>
      <c r="AJ34" s="255"/>
      <c r="AK34" s="256"/>
    </row>
    <row r="35" spans="2:40" ht="15" customHeight="1" x14ac:dyDescent="0.2">
      <c r="AE35" s="257"/>
      <c r="AF35" s="257"/>
      <c r="AG35" s="257"/>
      <c r="AH35" s="257"/>
      <c r="AI35" s="257"/>
      <c r="AJ35" s="257"/>
      <c r="AK35" s="257"/>
    </row>
    <row r="36" spans="2:40" ht="15" customHeight="1" x14ac:dyDescent="0.2">
      <c r="B36" s="7" t="s">
        <v>299</v>
      </c>
    </row>
    <row r="37" spans="2:40" ht="15" customHeight="1" x14ac:dyDescent="0.2">
      <c r="C37" s="7" t="s">
        <v>495</v>
      </c>
      <c r="P37" s="260"/>
      <c r="Q37" s="260"/>
      <c r="R37" s="260"/>
      <c r="S37" s="260"/>
      <c r="T37" s="260"/>
      <c r="U37" s="260"/>
      <c r="V37" s="260"/>
      <c r="W37" s="260"/>
      <c r="X37" s="260"/>
      <c r="Y37" s="260"/>
      <c r="Z37" s="260"/>
      <c r="AA37" s="260"/>
      <c r="AB37" s="260"/>
      <c r="AC37" s="260"/>
      <c r="AD37" s="260"/>
      <c r="AE37" s="260"/>
      <c r="AF37" s="260"/>
      <c r="AG37" s="260"/>
      <c r="AH37" s="260"/>
      <c r="AI37" s="260"/>
      <c r="AJ37" s="260"/>
    </row>
    <row r="38" spans="2:40" ht="15" customHeight="1" x14ac:dyDescent="0.2">
      <c r="G38" s="44" t="s">
        <v>507</v>
      </c>
      <c r="H38" s="240"/>
      <c r="I38" s="240"/>
      <c r="J38" s="240"/>
      <c r="K38" s="240"/>
      <c r="L38" s="261" t="str">
        <f>IFERROR(IF(O41="Value",IF(ABS(H38-'GP Exp'!AQ4)&gt;120,"! Appraisals must be dated no more than 120 days prior to the application deadline",""),""),"")</f>
        <v/>
      </c>
      <c r="M38" s="261"/>
      <c r="N38" s="261"/>
    </row>
    <row r="39" spans="2:40" ht="15" customHeight="1" x14ac:dyDescent="0.2">
      <c r="Y39" s="9"/>
      <c r="Z39" s="9"/>
      <c r="AA39" s="9"/>
      <c r="AB39" s="9"/>
      <c r="AC39" s="9"/>
      <c r="AD39" s="9"/>
      <c r="AE39" s="9"/>
      <c r="AG39" s="9"/>
    </row>
    <row r="40" spans="2:40" ht="15" customHeight="1" x14ac:dyDescent="0.2">
      <c r="B40" s="7" t="s">
        <v>301</v>
      </c>
      <c r="AG40" s="262" t="s">
        <v>302</v>
      </c>
      <c r="AH40" s="262"/>
      <c r="AI40" s="262"/>
      <c r="AJ40" s="262"/>
      <c r="AK40" s="51"/>
    </row>
    <row r="41" spans="2:40" ht="15" customHeight="1" x14ac:dyDescent="0.2">
      <c r="N41" s="9" t="s">
        <v>240</v>
      </c>
      <c r="O41" s="238"/>
      <c r="P41" s="238"/>
      <c r="Q41" s="238"/>
    </row>
    <row r="42" spans="2:40" ht="15" customHeight="1" x14ac:dyDescent="0.2">
      <c r="L42" s="9" t="s">
        <v>215</v>
      </c>
      <c r="M42" s="241"/>
      <c r="N42" s="241"/>
      <c r="O42" s="241"/>
      <c r="P42" s="241"/>
      <c r="Q42" s="241"/>
      <c r="Z42" s="9" t="s">
        <v>213</v>
      </c>
      <c r="AA42" s="241"/>
      <c r="AB42" s="241"/>
      <c r="AC42" s="241"/>
      <c r="AD42" s="241"/>
      <c r="AE42" s="241"/>
      <c r="AF42" s="7" t="s">
        <v>296</v>
      </c>
      <c r="AI42" s="238"/>
      <c r="AJ42" s="238"/>
      <c r="AN42" s="20"/>
    </row>
    <row r="43" spans="2:40" ht="15" customHeight="1" x14ac:dyDescent="0.2">
      <c r="L43" s="9" t="s">
        <v>214</v>
      </c>
      <c r="M43" s="248" t="b">
        <f>AA43&gt;M42</f>
        <v>0</v>
      </c>
      <c r="N43" s="249"/>
      <c r="O43" s="249"/>
      <c r="P43" s="249"/>
      <c r="Q43" s="250"/>
      <c r="Z43" s="9" t="s">
        <v>297</v>
      </c>
      <c r="AA43" s="251">
        <f>MAX(0,M42-AA42)</f>
        <v>0</v>
      </c>
      <c r="AB43" s="252"/>
      <c r="AC43" s="252"/>
      <c r="AD43" s="252"/>
      <c r="AE43" s="253"/>
    </row>
    <row r="44" spans="2:40" ht="15" customHeight="1" x14ac:dyDescent="0.2">
      <c r="L44" s="9"/>
      <c r="M44" s="9"/>
      <c r="N44" s="9"/>
      <c r="O44" s="9"/>
      <c r="P44" s="9"/>
      <c r="Q44" s="9"/>
      <c r="R44" s="9"/>
    </row>
    <row r="45" spans="2:40" ht="15" customHeight="1" x14ac:dyDescent="0.2">
      <c r="L45" s="9" t="s">
        <v>242</v>
      </c>
      <c r="M45" s="241"/>
      <c r="N45" s="241"/>
      <c r="O45" s="241"/>
      <c r="P45" s="241"/>
      <c r="Q45" s="241"/>
      <c r="AC45" s="9" t="s">
        <v>241</v>
      </c>
      <c r="AD45" s="238"/>
      <c r="AE45" s="238"/>
    </row>
    <row r="46" spans="2:40" ht="15" customHeight="1" x14ac:dyDescent="0.2"/>
    <row r="47" spans="2:40" ht="15" customHeight="1" x14ac:dyDescent="0.2">
      <c r="B47" s="242" cm="1">
        <f t="array" ref="B47">INDEX(val,MATCH("g_LandCost",ref,0))</f>
        <v>0</v>
      </c>
      <c r="C47" s="243"/>
      <c r="D47" s="243"/>
      <c r="E47" s="243"/>
      <c r="F47" s="244"/>
      <c r="G47" s="19" t="s">
        <v>78</v>
      </c>
    </row>
    <row r="48" spans="2:40" ht="15" customHeight="1" x14ac:dyDescent="0.2">
      <c r="B48" s="242" cm="1">
        <f t="array" ref="B48">INDEX(val,MATCH("g_ImprovementsValue",ref,0))</f>
        <v>0</v>
      </c>
      <c r="C48" s="243"/>
      <c r="D48" s="243"/>
      <c r="E48" s="243"/>
      <c r="F48" s="244"/>
      <c r="G48" s="19" t="s">
        <v>79</v>
      </c>
      <c r="AN48" s="19"/>
    </row>
    <row r="49" spans="2:40" ht="15" customHeight="1" x14ac:dyDescent="0.2">
      <c r="B49" s="245">
        <f>B47+B48</f>
        <v>0</v>
      </c>
      <c r="C49" s="246"/>
      <c r="D49" s="246"/>
      <c r="E49" s="246"/>
      <c r="F49" s="247"/>
      <c r="G49" s="19" t="s">
        <v>317</v>
      </c>
      <c r="U49" s="242" cm="1">
        <f t="array" ref="U49">INDEX(val,MATCH("g_HoldingCost",ref,0))</f>
        <v>0</v>
      </c>
      <c r="V49" s="243"/>
      <c r="W49" s="243"/>
      <c r="X49" s="243"/>
      <c r="Y49" s="244"/>
      <c r="Z49" s="20" t="s">
        <v>181</v>
      </c>
      <c r="AN49" s="19"/>
    </row>
    <row r="50" spans="2:40" ht="15" customHeight="1" x14ac:dyDescent="0.2">
      <c r="B50" s="242">
        <f>M42</f>
        <v>0</v>
      </c>
      <c r="C50" s="243"/>
      <c r="D50" s="243"/>
      <c r="E50" s="243"/>
      <c r="F50" s="244"/>
      <c r="G50" s="19" t="s">
        <v>319</v>
      </c>
      <c r="U50" s="242">
        <f>M45</f>
        <v>0</v>
      </c>
      <c r="V50" s="243"/>
      <c r="W50" s="243"/>
      <c r="X50" s="243"/>
      <c r="Y50" s="244"/>
      <c r="Z50" s="19" t="s">
        <v>322</v>
      </c>
      <c r="AN50" s="19"/>
    </row>
    <row r="51" spans="2:40" ht="15" customHeight="1" x14ac:dyDescent="0.2">
      <c r="B51" s="242">
        <f ca="1">B52-B50</f>
        <v>0</v>
      </c>
      <c r="C51" s="243"/>
      <c r="D51" s="243"/>
      <c r="E51" s="243"/>
      <c r="F51" s="244"/>
      <c r="G51" s="19" t="s">
        <v>318</v>
      </c>
      <c r="U51" s="242">
        <f ca="1">U52-U50</f>
        <v>0</v>
      </c>
      <c r="V51" s="243"/>
      <c r="W51" s="243"/>
      <c r="X51" s="243"/>
      <c r="Y51" s="244"/>
      <c r="Z51" s="19" t="s">
        <v>323</v>
      </c>
    </row>
    <row r="52" spans="2:40" ht="15" customHeight="1" x14ac:dyDescent="0.2">
      <c r="B52" s="242">
        <f ca="1">SiteControlTotalCost</f>
        <v>0</v>
      </c>
      <c r="C52" s="243"/>
      <c r="D52" s="243"/>
      <c r="E52" s="243"/>
      <c r="F52" s="244"/>
      <c r="G52" s="19" t="s">
        <v>327</v>
      </c>
      <c r="U52" s="242">
        <f ca="1">HoldingTotalCost</f>
        <v>0</v>
      </c>
      <c r="V52" s="243"/>
      <c r="W52" s="243"/>
      <c r="X52" s="243"/>
      <c r="Y52" s="244"/>
      <c r="Z52" s="19" t="s">
        <v>328</v>
      </c>
    </row>
    <row r="53" spans="2:40" ht="15" customHeight="1" x14ac:dyDescent="0.2">
      <c r="B53" s="242">
        <f ca="1">B49-B52</f>
        <v>0</v>
      </c>
      <c r="C53" s="243"/>
      <c r="D53" s="243"/>
      <c r="E53" s="243"/>
      <c r="F53" s="244"/>
      <c r="G53" s="19" t="s">
        <v>320</v>
      </c>
      <c r="U53" s="242">
        <f ca="1">U49-U52</f>
        <v>0</v>
      </c>
      <c r="V53" s="243"/>
      <c r="W53" s="243"/>
      <c r="X53" s="243"/>
      <c r="Y53" s="244"/>
      <c r="Z53" s="19" t="s">
        <v>324</v>
      </c>
    </row>
    <row r="54" spans="2:40" ht="15" customHeight="1" x14ac:dyDescent="0.2"/>
    <row r="55" spans="2:40" ht="15" customHeight="1" x14ac:dyDescent="0.2">
      <c r="B55" s="8" t="str">
        <f>"Title Report - Site Control #"&amp;$A$1</f>
        <v>Title Report - Site Control #2</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501</v>
      </c>
      <c r="H58" s="240"/>
      <c r="I58" s="240"/>
      <c r="J58" s="240"/>
      <c r="K58" s="240"/>
      <c r="L58" s="37" t="str">
        <f>IF(ABS(H58-'GP Exp'!AR4)&gt;90,"!","")</f>
        <v/>
      </c>
      <c r="M58" s="57" t="str">
        <f>IF(L58="!","Date is greater than 90 days from application deadline entered on GP tab.","")</f>
        <v/>
      </c>
      <c r="AF58" s="15"/>
      <c r="AK58" s="37" t="str">
        <f>IF(H58="","",IF(('GP Exp'!$AR$4-'Site Control 2'!H58)&gt;90,"!",""))</f>
        <v/>
      </c>
      <c r="AL58" s="57" t="str">
        <f>IF(AK58="!","Date is more than 90 days from application date","")</f>
        <v/>
      </c>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2:40" ht="15" customHeight="1" x14ac:dyDescent="0.25">
      <c r="C60" s="45" t="s">
        <v>425</v>
      </c>
      <c r="G60" s="9"/>
      <c r="H60" s="9"/>
      <c r="I60" s="9"/>
      <c r="J60" s="9"/>
      <c r="K60" s="9"/>
      <c r="L60" s="9"/>
      <c r="M60" s="9"/>
      <c r="N60" s="9"/>
      <c r="O60" s="9"/>
      <c r="P60" s="9"/>
      <c r="Q60" s="9"/>
      <c r="R60" s="9"/>
      <c r="S60" s="9"/>
      <c r="T60" s="9"/>
      <c r="U60" s="9"/>
      <c r="V60" s="9"/>
      <c r="W60" s="9"/>
      <c r="X60" s="9"/>
      <c r="Y60" s="9"/>
      <c r="Z60" s="9"/>
      <c r="AA60" s="9"/>
      <c r="AB60" s="9"/>
      <c r="AC60" s="9"/>
      <c r="AE60" s="238"/>
      <c r="AF60" s="238"/>
      <c r="AG60" s="9"/>
      <c r="AH60" s="9"/>
      <c r="AI60" s="9"/>
      <c r="AL60" s="9"/>
      <c r="AN60"/>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8"/>
      <c r="AH61" s="238"/>
      <c r="AI61" s="9"/>
      <c r="AJ61" s="9"/>
      <c r="AK61" s="9"/>
      <c r="AL61" s="9"/>
    </row>
    <row r="62" spans="2:40" ht="15" customHeight="1" x14ac:dyDescent="0.2">
      <c r="C62" s="239" t="s">
        <v>502</v>
      </c>
      <c r="D62" s="239"/>
      <c r="E62" s="239"/>
      <c r="F62" s="239"/>
      <c r="G62" s="239"/>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c r="AF62" s="238"/>
      <c r="AG62" s="238"/>
      <c r="AH62" s="9"/>
      <c r="AI62" s="9"/>
      <c r="AJ62" s="9"/>
      <c r="AK62" s="9"/>
      <c r="AL62" s="9"/>
    </row>
    <row r="63" spans="2:40" ht="15" customHeight="1" x14ac:dyDescent="0.2">
      <c r="C63" s="239"/>
      <c r="D63" s="239"/>
      <c r="E63" s="239"/>
      <c r="F63" s="239"/>
      <c r="G63" s="239"/>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O41:Q41"/>
    <mergeCell ref="M42:Q42"/>
    <mergeCell ref="AA42:AE42"/>
    <mergeCell ref="P37:AJ37"/>
    <mergeCell ref="L38:N38"/>
    <mergeCell ref="AI42:AJ42"/>
    <mergeCell ref="AG40:AJ40"/>
    <mergeCell ref="S31:T31"/>
    <mergeCell ref="AE34:AK34"/>
    <mergeCell ref="AE35:AK35"/>
    <mergeCell ref="H38:K38"/>
    <mergeCell ref="B32:AI33"/>
    <mergeCell ref="B48:F48"/>
    <mergeCell ref="B49:F49"/>
    <mergeCell ref="U49:Y49"/>
    <mergeCell ref="M43:Q43"/>
    <mergeCell ref="AA43:AE43"/>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s>
  <conditionalFormatting sqref="B53:F53 U53:Y53">
    <cfRule type="cellIs" dxfId="73" priority="11" operator="notEqual">
      <formula>0</formula>
    </cfRule>
  </conditionalFormatting>
  <conditionalFormatting sqref="C64:D64 F64:AG64 AF62:AG63 C62">
    <cfRule type="expression" dxfId="72" priority="8">
      <formula>$L$58=""</formula>
    </cfRule>
  </conditionalFormatting>
  <conditionalFormatting sqref="AK58:AL58">
    <cfRule type="expression" dxfId="71" priority="6">
      <formula>$AF$62="Yes"</formula>
    </cfRule>
  </conditionalFormatting>
  <conditionalFormatting sqref="D20:AI21">
    <cfRule type="expression" dxfId="70" priority="5">
      <formula>$R$19&lt;&gt;"YES"</formula>
    </cfRule>
  </conditionalFormatting>
  <conditionalFormatting sqref="B32">
    <cfRule type="expression" dxfId="69" priority="244">
      <formula>$S$31&lt;&gt;"No"</formula>
    </cfRule>
  </conditionalFormatting>
  <conditionalFormatting sqref="N58:AI58">
    <cfRule type="expression" dxfId="68" priority="2">
      <formula>$AF$62="Yes"</formula>
    </cfRule>
  </conditionalFormatting>
  <conditionalFormatting sqref="L58:M58">
    <cfRule type="expression" dxfId="67" priority="1">
      <formula>$AF$62="Yes"</formula>
    </cfRule>
  </conditionalFormatting>
  <conditionalFormatting sqref="C28 O27:AK27 C27:M27">
    <cfRule type="expression" dxfId="66" priority="266">
      <formula>$S$26&lt;&gt;"No"</formula>
    </cfRule>
  </conditionalFormatting>
  <dataValidations count="4">
    <dataValidation type="list" allowBlank="1" showInputMessage="1" showErrorMessage="1" sqref="H18" xr:uid="{00000000-0002-0000-0300-000000000000}">
      <formula1>ListAgreementTypes</formula1>
    </dataValidation>
    <dataValidation type="whole" operator="greaterThan" allowBlank="1" showInputMessage="1" showErrorMessage="1" sqref="M45:Q45 AA42:AE42 M42:Q42 AD45:AE45" xr:uid="{00000000-0002-0000-0300-000001000000}">
      <formula1>0</formula1>
    </dataValidation>
    <dataValidation type="list" allowBlank="1" showInputMessage="1" showErrorMessage="1" sqref="O41:Q41" xr:uid="{00000000-0002-0000-0300-000002000000}">
      <formula1>"Cost,Value"</formula1>
    </dataValidation>
    <dataValidation type="list" allowBlank="1" showInputMessage="1" showErrorMessage="1" sqref="S22:T22 R19:S19 AG61:AH61 AF62:AG62 AE60:AF60 S31:T31 Z26:AA26" xr:uid="{00000000-0002-0000-0300-000003000000}">
      <formula1>"Yes,No"</formula1>
    </dataValidation>
  </dataValidations>
  <pageMargins left="0.25" right="0.25"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7" id="{5FEA9F6B-6ADF-405C-82EC-F5D13D368528}">
            <xm:f>'GP Exp'!$AU$8</xm:f>
            <x14:dxf>
              <font>
                <strike val="0"/>
                <color theme="0" tint="-0.24994659260841701"/>
              </font>
              <fill>
                <patternFill patternType="none">
                  <bgColor auto="1"/>
                </patternFill>
              </fill>
              <border>
                <bottom/>
              </border>
            </x14:dxf>
          </x14:cfRule>
          <xm:sqref>C60</xm:sqref>
        </x14:conditionalFormatting>
        <x14:conditionalFormatting xmlns:xm="http://schemas.microsoft.com/office/excel/2006/main">
          <x14:cfRule type="expression" priority="9" id="{2E9922D0-B565-4C82-A17D-C243CE86ABC6}">
            <xm:f>'GP Exp'!$AU$8&lt;&gt;TRUE</xm:f>
            <x14:dxf>
              <font>
                <strike val="0"/>
                <color theme="0" tint="-0.24994659260841701"/>
              </font>
              <fill>
                <patternFill patternType="none">
                  <bgColor auto="1"/>
                </patternFill>
              </fill>
              <border>
                <bottom/>
              </border>
            </x14:dxf>
          </x14:cfRule>
          <xm:sqref>C61:AE61 AG61:AH61</xm:sqref>
        </x14:conditionalFormatting>
        <x14:conditionalFormatting xmlns:xm="http://schemas.microsoft.com/office/excel/2006/main">
          <x14:cfRule type="expression" priority="10" id="{36EC9199-F1B4-41F7-9E79-A0E3EC886A3C}">
            <xm:f>'GP Exp'!$AU$8</xm:f>
            <x14:dxf>
              <font>
                <strike val="0"/>
                <color theme="0" tint="-0.24994659260841701"/>
              </font>
              <fill>
                <patternFill patternType="none">
                  <bgColor auto="1"/>
                </patternFill>
              </fill>
              <border>
                <left/>
                <right/>
                <top/>
                <bottom/>
              </border>
            </x14:dxf>
          </x14:cfRule>
          <xm:sqref>AE60:AF60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66">
        <v>3</v>
      </c>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c r="AG1" s="266"/>
      <c r="AH1" s="266"/>
      <c r="AI1" s="266"/>
      <c r="AJ1" s="266"/>
      <c r="AK1" s="266"/>
      <c r="AN1" s="263" t="str">
        <f>HYPERLINK("#Instructions!N86","Instructions for Site Control tabs »")</f>
        <v>Instructions for Site Control tabs »</v>
      </c>
      <c r="AO1" s="263"/>
      <c r="AP1" s="263"/>
      <c r="AQ1" s="263"/>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67" t="s">
        <v>303</v>
      </c>
      <c r="C4" s="267"/>
      <c r="D4" s="267"/>
      <c r="E4" s="267"/>
      <c r="F4" s="267"/>
      <c r="G4" s="267"/>
      <c r="H4" s="267"/>
      <c r="I4" s="267"/>
      <c r="J4" s="267"/>
      <c r="K4" s="267"/>
      <c r="L4" s="267"/>
      <c r="M4" s="267"/>
      <c r="N4" s="267"/>
      <c r="O4" s="267"/>
      <c r="P4" s="267"/>
      <c r="Q4" s="267"/>
      <c r="R4" s="267"/>
      <c r="S4" s="267"/>
      <c r="T4" s="267"/>
      <c r="U4" s="267"/>
      <c r="V4" s="267"/>
      <c r="W4" s="267"/>
      <c r="X4" s="267"/>
      <c r="Y4" s="267"/>
      <c r="Z4" s="267"/>
      <c r="AA4" s="267"/>
      <c r="AB4" s="267"/>
      <c r="AC4" s="267"/>
      <c r="AD4" s="267"/>
      <c r="AE4" s="267"/>
      <c r="AF4" s="267"/>
      <c r="AG4" s="267"/>
      <c r="AH4" s="267"/>
      <c r="AI4" s="267"/>
      <c r="AJ4" s="267"/>
      <c r="AK4" s="267"/>
    </row>
    <row r="5" spans="1:43" ht="15" customHeight="1" x14ac:dyDescent="0.2">
      <c r="C5" s="4" t="e" cm="1">
        <f t="array" aca="1" ref="C5" ca="1">INDIRECT("Sc"&amp;A1&amp;"Apns")</f>
        <v>#REF!</v>
      </c>
    </row>
    <row r="6" spans="1:43" ht="15" customHeight="1" x14ac:dyDescent="0.2">
      <c r="B6" s="268"/>
      <c r="C6" s="268"/>
      <c r="D6" s="268"/>
      <c r="E6" s="268"/>
      <c r="F6" s="268"/>
      <c r="G6" s="268"/>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8"/>
      <c r="AG6" s="268"/>
      <c r="AH6" s="268"/>
      <c r="AI6" s="268"/>
      <c r="AJ6" s="268"/>
      <c r="AK6" s="268"/>
    </row>
    <row r="7" spans="1:43" ht="15" customHeight="1" x14ac:dyDescent="0.2">
      <c r="B7" s="268"/>
      <c r="C7" s="268"/>
      <c r="D7" s="268"/>
      <c r="E7" s="268"/>
      <c r="F7" s="268"/>
      <c r="G7" s="268"/>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8"/>
      <c r="AG7" s="268"/>
      <c r="AH7" s="268"/>
      <c r="AI7" s="268"/>
      <c r="AJ7" s="268"/>
      <c r="AK7" s="268"/>
    </row>
    <row r="8" spans="1:43" ht="15" customHeight="1" x14ac:dyDescent="0.2">
      <c r="B8" s="268"/>
      <c r="C8" s="268"/>
      <c r="D8" s="268"/>
      <c r="E8" s="268"/>
      <c r="F8" s="268"/>
      <c r="G8" s="268"/>
      <c r="H8" s="268"/>
      <c r="I8" s="268"/>
      <c r="J8" s="268"/>
      <c r="K8" s="268"/>
      <c r="L8" s="268"/>
      <c r="M8" s="268"/>
      <c r="N8" s="268"/>
      <c r="O8" s="268"/>
      <c r="P8" s="268"/>
      <c r="Q8" s="268"/>
      <c r="R8" s="268"/>
      <c r="S8" s="268"/>
      <c r="T8" s="268"/>
      <c r="U8" s="268"/>
      <c r="V8" s="268"/>
      <c r="W8" s="268"/>
      <c r="X8" s="268"/>
      <c r="Y8" s="268"/>
      <c r="Z8" s="268"/>
      <c r="AA8" s="268"/>
      <c r="AB8" s="268"/>
      <c r="AC8" s="268"/>
      <c r="AD8" s="268"/>
      <c r="AE8" s="268"/>
      <c r="AF8" s="268"/>
      <c r="AG8" s="268"/>
      <c r="AH8" s="268"/>
      <c r="AI8" s="268"/>
      <c r="AJ8" s="268"/>
      <c r="AK8" s="268"/>
    </row>
    <row r="9" spans="1:43" ht="15" customHeight="1" x14ac:dyDescent="0.2">
      <c r="B9" s="268"/>
      <c r="C9" s="268"/>
      <c r="D9" s="268"/>
      <c r="E9" s="268"/>
      <c r="F9" s="268"/>
      <c r="G9" s="268"/>
      <c r="H9" s="268"/>
      <c r="I9" s="268"/>
      <c r="J9" s="268"/>
      <c r="K9" s="268"/>
      <c r="L9" s="268"/>
      <c r="M9" s="268"/>
      <c r="N9" s="268"/>
      <c r="O9" s="268"/>
      <c r="P9" s="268"/>
      <c r="Q9" s="268"/>
      <c r="R9" s="268"/>
      <c r="S9" s="268"/>
      <c r="T9" s="268"/>
      <c r="U9" s="268"/>
      <c r="V9" s="268"/>
      <c r="W9" s="268"/>
      <c r="X9" s="268"/>
      <c r="Y9" s="268"/>
      <c r="Z9" s="268"/>
      <c r="AA9" s="268"/>
      <c r="AB9" s="268"/>
      <c r="AC9" s="268"/>
      <c r="AD9" s="268"/>
      <c r="AE9" s="268"/>
      <c r="AF9" s="268"/>
      <c r="AG9" s="268"/>
      <c r="AH9" s="268"/>
      <c r="AI9" s="268"/>
      <c r="AJ9" s="268"/>
      <c r="AK9" s="268"/>
    </row>
    <row r="10" spans="1:43" ht="15" customHeight="1" x14ac:dyDescent="0.2">
      <c r="B10" s="268"/>
      <c r="C10" s="268"/>
      <c r="D10" s="268"/>
      <c r="E10" s="268"/>
      <c r="F10" s="268"/>
      <c r="G10" s="268"/>
      <c r="H10" s="268"/>
      <c r="I10" s="268"/>
      <c r="J10" s="268"/>
      <c r="K10" s="268"/>
      <c r="L10" s="268"/>
      <c r="M10" s="268"/>
      <c r="N10" s="268"/>
      <c r="O10" s="268"/>
      <c r="P10" s="268"/>
      <c r="Q10" s="268"/>
      <c r="R10" s="268"/>
      <c r="S10" s="268"/>
      <c r="T10" s="268"/>
      <c r="U10" s="268"/>
      <c r="V10" s="268"/>
      <c r="W10" s="268"/>
      <c r="X10" s="268"/>
      <c r="Y10" s="268"/>
      <c r="Z10" s="268"/>
      <c r="AA10" s="268"/>
      <c r="AB10" s="268"/>
      <c r="AC10" s="268"/>
      <c r="AD10" s="268"/>
      <c r="AE10" s="268"/>
      <c r="AF10" s="268"/>
      <c r="AG10" s="268"/>
      <c r="AH10" s="268"/>
      <c r="AI10" s="268"/>
      <c r="AJ10" s="268"/>
      <c r="AK10" s="268"/>
    </row>
    <row r="11" spans="1:43" ht="15" customHeight="1" x14ac:dyDescent="0.2">
      <c r="B11" s="268"/>
      <c r="C11" s="268"/>
      <c r="D11" s="268"/>
      <c r="E11" s="268"/>
      <c r="F11" s="268"/>
      <c r="G11" s="268"/>
      <c r="H11" s="268"/>
      <c r="I11" s="268"/>
      <c r="J11" s="268"/>
      <c r="K11" s="268"/>
      <c r="L11" s="268"/>
      <c r="M11" s="268"/>
      <c r="N11" s="268"/>
      <c r="O11" s="268"/>
      <c r="P11" s="268"/>
      <c r="Q11" s="268"/>
      <c r="R11" s="268"/>
      <c r="S11" s="268"/>
      <c r="T11" s="268"/>
      <c r="U11" s="268"/>
      <c r="V11" s="268"/>
      <c r="W11" s="268"/>
      <c r="X11" s="268"/>
      <c r="Y11" s="268"/>
      <c r="Z11" s="268"/>
      <c r="AA11" s="268"/>
      <c r="AB11" s="268"/>
      <c r="AC11" s="268"/>
      <c r="AD11" s="268"/>
      <c r="AE11" s="268"/>
      <c r="AF11" s="268"/>
      <c r="AG11" s="268"/>
      <c r="AH11" s="268"/>
      <c r="AI11" s="268"/>
      <c r="AJ11" s="268"/>
      <c r="AK11" s="268"/>
    </row>
    <row r="12" spans="1:43" ht="15" customHeight="1" x14ac:dyDescent="0.2">
      <c r="B12" s="268"/>
      <c r="C12" s="268"/>
      <c r="D12" s="268"/>
      <c r="E12" s="268"/>
      <c r="F12" s="268"/>
      <c r="G12" s="268"/>
      <c r="H12" s="268"/>
      <c r="I12" s="268"/>
      <c r="J12" s="268"/>
      <c r="K12" s="268"/>
      <c r="L12" s="268"/>
      <c r="M12" s="268"/>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row>
    <row r="13" spans="1:43" ht="15" customHeight="1" x14ac:dyDescent="0.2">
      <c r="B13" s="268"/>
      <c r="C13" s="268"/>
      <c r="D13" s="268"/>
      <c r="E13" s="268"/>
      <c r="F13" s="268"/>
      <c r="G13" s="268"/>
      <c r="H13" s="268"/>
      <c r="I13" s="268"/>
      <c r="J13" s="268"/>
      <c r="K13" s="268"/>
      <c r="L13" s="268"/>
      <c r="M13" s="268"/>
      <c r="N13" s="268"/>
      <c r="O13" s="268"/>
      <c r="P13" s="268"/>
      <c r="Q13" s="268"/>
      <c r="R13" s="268"/>
      <c r="S13" s="268"/>
      <c r="T13" s="268"/>
      <c r="U13" s="268"/>
      <c r="V13" s="268"/>
      <c r="W13" s="268"/>
      <c r="X13" s="268"/>
      <c r="Y13" s="268"/>
      <c r="Z13" s="268"/>
      <c r="AA13" s="268"/>
      <c r="AB13" s="268"/>
      <c r="AC13" s="268"/>
      <c r="AD13" s="268"/>
      <c r="AE13" s="268"/>
      <c r="AF13" s="268"/>
      <c r="AG13" s="268"/>
      <c r="AH13" s="268"/>
      <c r="AI13" s="268"/>
      <c r="AJ13" s="268"/>
      <c r="AK13" s="268"/>
    </row>
    <row r="14" spans="1:43" ht="15" customHeight="1" x14ac:dyDescent="0.2">
      <c r="B14" s="269"/>
      <c r="C14" s="269"/>
      <c r="D14" s="269"/>
      <c r="E14" s="269"/>
      <c r="F14" s="269"/>
      <c r="G14" s="269"/>
      <c r="H14" s="269"/>
      <c r="I14" s="269"/>
      <c r="J14" s="269"/>
      <c r="K14" s="269"/>
      <c r="L14" s="269"/>
      <c r="M14" s="269"/>
      <c r="N14" s="269"/>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row>
    <row r="15" spans="1:43" ht="15" customHeight="1" x14ac:dyDescent="0.2"/>
    <row r="16" spans="1:43" ht="15" customHeight="1" x14ac:dyDescent="0.2">
      <c r="B16" s="8" t="str">
        <f>"Agreement Evidencing Site Control - Site Control #"&amp;$A$1</f>
        <v>Agreement Evidencing Site Control - Site Control #3</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54" t="s">
        <v>298</v>
      </c>
      <c r="AF16" s="255"/>
      <c r="AG16" s="255"/>
      <c r="AH16" s="255"/>
      <c r="AI16" s="255"/>
      <c r="AJ16" s="255"/>
      <c r="AK16" s="256"/>
    </row>
    <row r="17" spans="2:40" ht="15" customHeight="1" x14ac:dyDescent="0.2"/>
    <row r="18" spans="2:40" ht="15" customHeight="1" x14ac:dyDescent="0.2">
      <c r="G18" s="9" t="s">
        <v>212</v>
      </c>
      <c r="H18" s="270"/>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row>
    <row r="19" spans="2:40" ht="15" customHeight="1" x14ac:dyDescent="0.2">
      <c r="C19" s="7" t="s">
        <v>485</v>
      </c>
      <c r="L19" s="9"/>
      <c r="R19" s="238"/>
      <c r="S19" s="238"/>
      <c r="AK19" s="9"/>
      <c r="AL19" s="9"/>
    </row>
    <row r="20" spans="2:40" ht="15" customHeight="1" x14ac:dyDescent="0.2">
      <c r="D20" s="258" t="s">
        <v>486</v>
      </c>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9"/>
      <c r="AK20" s="9"/>
      <c r="AL20" s="9"/>
    </row>
    <row r="21" spans="2:40" ht="15" customHeight="1" x14ac:dyDescent="0.2">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9"/>
      <c r="AK21" s="9"/>
      <c r="AL21" s="9"/>
    </row>
    <row r="22" spans="2:40" ht="15" customHeight="1" x14ac:dyDescent="0.2">
      <c r="R22" s="44" t="s">
        <v>478</v>
      </c>
      <c r="S22" s="238"/>
      <c r="T22" s="238"/>
      <c r="V22" s="82" t="str">
        <f>IF(S22="No","! Expired site control documents are not accepted","")</f>
        <v/>
      </c>
    </row>
    <row r="23" spans="2:40" ht="15" customHeight="1" x14ac:dyDescent="0.2">
      <c r="E23" s="7" t="s">
        <v>483</v>
      </c>
      <c r="L23" s="9"/>
      <c r="AA23" s="15" t="s">
        <v>315</v>
      </c>
      <c r="AB23" s="238"/>
      <c r="AC23" s="238"/>
      <c r="AH23" s="15" t="s">
        <v>316</v>
      </c>
      <c r="AI23" s="238"/>
      <c r="AJ23" s="238"/>
    </row>
    <row r="24" spans="2:40" ht="15" customHeight="1" x14ac:dyDescent="0.2"/>
    <row r="25" spans="2:40" ht="15" customHeight="1" x14ac:dyDescent="0.2">
      <c r="H25" s="44" t="s">
        <v>505</v>
      </c>
      <c r="I25" s="264" t="str">
        <f>IFERROR(INDEX(#REF!,MATCH(A1,#REF!,0)),"The Parcels table does not show any owners for this Site Control ID")</f>
        <v>The Parcels table does not show any owners for this Site Control ID</v>
      </c>
      <c r="J25" s="264"/>
      <c r="K25" s="264"/>
      <c r="L25" s="264"/>
      <c r="M25" s="264"/>
      <c r="N25" s="264"/>
      <c r="O25" s="264"/>
      <c r="P25" s="264"/>
      <c r="Q25" s="264"/>
      <c r="R25" s="264"/>
      <c r="S25" s="264"/>
      <c r="T25" s="264"/>
      <c r="U25" s="264"/>
      <c r="V25" s="264"/>
      <c r="W25" s="264"/>
      <c r="X25" s="264"/>
      <c r="Y25" s="264"/>
      <c r="Z25" s="264"/>
      <c r="AA25" s="264"/>
      <c r="AB25" s="264"/>
      <c r="AC25" s="264"/>
      <c r="AD25" s="264"/>
      <c r="AN25" s="49"/>
    </row>
    <row r="26" spans="2:40" ht="15" customHeight="1" x14ac:dyDescent="0.2">
      <c r="Y26" s="44" t="s">
        <v>506</v>
      </c>
      <c r="Z26" s="238"/>
      <c r="AA26" s="238"/>
    </row>
    <row r="27" spans="2:40" ht="15" customHeight="1" x14ac:dyDescent="0.2">
      <c r="C27" s="83" t="s">
        <v>311</v>
      </c>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row>
    <row r="28" spans="2:40" ht="15" customHeight="1" x14ac:dyDescent="0.2">
      <c r="C28" s="14" t="s">
        <v>487</v>
      </c>
    </row>
    <row r="29" spans="2:40" ht="15" customHeight="1" x14ac:dyDescent="0.2">
      <c r="L29" s="14"/>
    </row>
    <row r="30" spans="2:40" ht="15" customHeight="1" x14ac:dyDescent="0.2">
      <c r="L30" s="15" t="s">
        <v>312</v>
      </c>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row>
    <row r="31" spans="2:40" ht="15" customHeight="1" x14ac:dyDescent="0.2">
      <c r="Q31" s="9" t="s">
        <v>239</v>
      </c>
      <c r="S31" s="238" t="s">
        <v>184</v>
      </c>
      <c r="T31" s="238"/>
    </row>
    <row r="32" spans="2:40" ht="15" customHeight="1" x14ac:dyDescent="0.2">
      <c r="B32" s="151" t="s">
        <v>488</v>
      </c>
      <c r="C32" s="258"/>
      <c r="D32" s="258"/>
      <c r="E32" s="258"/>
      <c r="F32" s="258"/>
      <c r="G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c r="AG32" s="258"/>
      <c r="AH32" s="258"/>
      <c r="AI32" s="258"/>
    </row>
    <row r="33" spans="2:40" ht="15" customHeight="1" x14ac:dyDescent="0.2">
      <c r="B33" s="259"/>
      <c r="C33" s="259"/>
      <c r="D33" s="259"/>
      <c r="E33" s="259"/>
      <c r="F33" s="259"/>
      <c r="G33" s="259"/>
      <c r="H33" s="259"/>
      <c r="I33" s="259"/>
      <c r="J33" s="259"/>
      <c r="K33" s="259"/>
      <c r="L33" s="259"/>
      <c r="M33" s="259"/>
      <c r="N33" s="259"/>
      <c r="O33" s="259"/>
      <c r="P33" s="259"/>
      <c r="Q33" s="259"/>
      <c r="R33" s="259"/>
      <c r="S33" s="259"/>
      <c r="T33" s="259"/>
      <c r="U33" s="259"/>
      <c r="V33" s="259"/>
      <c r="W33" s="259"/>
      <c r="X33" s="259"/>
      <c r="Y33" s="259"/>
      <c r="Z33" s="259"/>
      <c r="AA33" s="259"/>
      <c r="AB33" s="259"/>
      <c r="AC33" s="259"/>
      <c r="AD33" s="259"/>
      <c r="AE33" s="259"/>
      <c r="AF33" s="259"/>
      <c r="AG33" s="259"/>
      <c r="AH33" s="259"/>
      <c r="AI33" s="259"/>
    </row>
    <row r="34" spans="2:40" ht="15" customHeight="1" x14ac:dyDescent="0.2">
      <c r="B34" s="8" t="str">
        <f>"Cost/Value Documentation - Site Control #"&amp;$A$1</f>
        <v>Cost/Value Documentation - Site Control #3</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54" t="s">
        <v>300</v>
      </c>
      <c r="AF34" s="255"/>
      <c r="AG34" s="255"/>
      <c r="AH34" s="255"/>
      <c r="AI34" s="255"/>
      <c r="AJ34" s="255"/>
      <c r="AK34" s="256"/>
    </row>
    <row r="35" spans="2:40" ht="15" customHeight="1" x14ac:dyDescent="0.2">
      <c r="AE35" s="257"/>
      <c r="AF35" s="257"/>
      <c r="AG35" s="257"/>
      <c r="AH35" s="257"/>
      <c r="AI35" s="257"/>
      <c r="AJ35" s="257"/>
      <c r="AK35" s="257"/>
    </row>
    <row r="36" spans="2:40" ht="15" customHeight="1" x14ac:dyDescent="0.2">
      <c r="B36" s="7" t="s">
        <v>299</v>
      </c>
    </row>
    <row r="37" spans="2:40" ht="15" customHeight="1" x14ac:dyDescent="0.2">
      <c r="C37" s="7" t="s">
        <v>495</v>
      </c>
      <c r="P37" s="260"/>
      <c r="Q37" s="260"/>
      <c r="R37" s="260"/>
      <c r="S37" s="260"/>
      <c r="T37" s="260"/>
      <c r="U37" s="260"/>
      <c r="V37" s="260"/>
      <c r="W37" s="260"/>
      <c r="X37" s="260"/>
      <c r="Y37" s="260"/>
      <c r="Z37" s="260"/>
      <c r="AA37" s="260"/>
      <c r="AB37" s="260"/>
      <c r="AC37" s="260"/>
      <c r="AD37" s="260"/>
      <c r="AE37" s="260"/>
      <c r="AF37" s="260"/>
      <c r="AG37" s="260"/>
      <c r="AH37" s="260"/>
      <c r="AI37" s="260"/>
      <c r="AJ37" s="260"/>
    </row>
    <row r="38" spans="2:40" ht="15" customHeight="1" x14ac:dyDescent="0.2">
      <c r="G38" s="15" t="s">
        <v>507</v>
      </c>
      <c r="H38" s="240"/>
      <c r="I38" s="240"/>
      <c r="J38" s="240"/>
      <c r="K38" s="240"/>
      <c r="L38" s="261" t="str">
        <f>IFERROR(IF(O41="Value",IF(ABS(H38-'GP Exp'!AQ4)&gt;120,"! Appraisals must be dated no more than 120 days prior to the application deadline",""),""),"")</f>
        <v/>
      </c>
      <c r="M38" s="261"/>
      <c r="N38" s="261"/>
    </row>
    <row r="39" spans="2:40" ht="15" customHeight="1" x14ac:dyDescent="0.2">
      <c r="Y39" s="9"/>
      <c r="Z39" s="9"/>
      <c r="AA39" s="9"/>
      <c r="AB39" s="9"/>
      <c r="AC39" s="9"/>
      <c r="AD39" s="9"/>
      <c r="AE39" s="9"/>
      <c r="AG39" s="9"/>
    </row>
    <row r="40" spans="2:40" ht="15" customHeight="1" x14ac:dyDescent="0.2">
      <c r="B40" s="7" t="s">
        <v>301</v>
      </c>
      <c r="AG40" s="262" t="s">
        <v>302</v>
      </c>
      <c r="AH40" s="262"/>
      <c r="AI40" s="262"/>
      <c r="AJ40" s="262"/>
      <c r="AK40" s="51"/>
    </row>
    <row r="41" spans="2:40" ht="15" customHeight="1" x14ac:dyDescent="0.2">
      <c r="N41" s="9" t="s">
        <v>240</v>
      </c>
      <c r="O41" s="238"/>
      <c r="P41" s="238"/>
      <c r="Q41" s="238"/>
    </row>
    <row r="42" spans="2:40" ht="15" customHeight="1" x14ac:dyDescent="0.2">
      <c r="L42" s="9" t="s">
        <v>215</v>
      </c>
      <c r="M42" s="241"/>
      <c r="N42" s="241"/>
      <c r="O42" s="241"/>
      <c r="P42" s="241"/>
      <c r="Q42" s="241"/>
      <c r="Z42" s="9" t="s">
        <v>213</v>
      </c>
      <c r="AA42" s="241"/>
      <c r="AB42" s="241"/>
      <c r="AC42" s="241"/>
      <c r="AD42" s="241"/>
      <c r="AE42" s="241"/>
      <c r="AF42" s="7" t="s">
        <v>296</v>
      </c>
      <c r="AI42" s="238"/>
      <c r="AJ42" s="238"/>
      <c r="AN42" s="20"/>
    </row>
    <row r="43" spans="2:40" ht="15" customHeight="1" x14ac:dyDescent="0.2">
      <c r="L43" s="9" t="s">
        <v>214</v>
      </c>
      <c r="M43" s="248" t="b">
        <f>AA43&gt;M42</f>
        <v>0</v>
      </c>
      <c r="N43" s="249"/>
      <c r="O43" s="249"/>
      <c r="P43" s="249"/>
      <c r="Q43" s="250"/>
      <c r="Z43" s="9" t="s">
        <v>297</v>
      </c>
      <c r="AA43" s="251">
        <f>MAX(0,M42-AA42)</f>
        <v>0</v>
      </c>
      <c r="AB43" s="252"/>
      <c r="AC43" s="252"/>
      <c r="AD43" s="252"/>
      <c r="AE43" s="253"/>
    </row>
    <row r="44" spans="2:40" ht="15" customHeight="1" x14ac:dyDescent="0.2">
      <c r="L44" s="9"/>
      <c r="M44" s="9"/>
      <c r="N44" s="9"/>
      <c r="O44" s="9"/>
      <c r="P44" s="9"/>
      <c r="Q44" s="9"/>
      <c r="R44" s="9"/>
    </row>
    <row r="45" spans="2:40" ht="15" customHeight="1" x14ac:dyDescent="0.2">
      <c r="L45" s="9" t="s">
        <v>242</v>
      </c>
      <c r="M45" s="241"/>
      <c r="N45" s="241"/>
      <c r="O45" s="241"/>
      <c r="P45" s="241"/>
      <c r="Q45" s="241"/>
      <c r="AC45" s="9" t="s">
        <v>241</v>
      </c>
      <c r="AD45" s="238"/>
      <c r="AE45" s="238"/>
    </row>
    <row r="46" spans="2:40" ht="15" customHeight="1" x14ac:dyDescent="0.2"/>
    <row r="47" spans="2:40" ht="15" customHeight="1" x14ac:dyDescent="0.2">
      <c r="B47" s="242" cm="1">
        <f t="array" ref="B47">INDEX(val,MATCH("g_LandCost",ref,0))</f>
        <v>0</v>
      </c>
      <c r="C47" s="243"/>
      <c r="D47" s="243"/>
      <c r="E47" s="243"/>
      <c r="F47" s="244"/>
      <c r="G47" s="19" t="s">
        <v>78</v>
      </c>
    </row>
    <row r="48" spans="2:40" ht="15" customHeight="1" x14ac:dyDescent="0.2">
      <c r="B48" s="242" cm="1">
        <f t="array" ref="B48">INDEX(val,MATCH("g_ImprovementsValue",ref,0))</f>
        <v>0</v>
      </c>
      <c r="C48" s="243"/>
      <c r="D48" s="243"/>
      <c r="E48" s="243"/>
      <c r="F48" s="244"/>
      <c r="G48" s="19" t="s">
        <v>79</v>
      </c>
      <c r="AN48" s="19"/>
    </row>
    <row r="49" spans="2:40" ht="15" customHeight="1" x14ac:dyDescent="0.2">
      <c r="B49" s="245">
        <f>B47+B48</f>
        <v>0</v>
      </c>
      <c r="C49" s="246"/>
      <c r="D49" s="246"/>
      <c r="E49" s="246"/>
      <c r="F49" s="247"/>
      <c r="G49" s="19" t="s">
        <v>317</v>
      </c>
      <c r="U49" s="242" cm="1">
        <f t="array" ref="U49">INDEX(val,MATCH("g_HoldingCost",ref,0))</f>
        <v>0</v>
      </c>
      <c r="V49" s="243"/>
      <c r="W49" s="243"/>
      <c r="X49" s="243"/>
      <c r="Y49" s="244"/>
      <c r="Z49" s="20" t="s">
        <v>181</v>
      </c>
      <c r="AN49" s="19"/>
    </row>
    <row r="50" spans="2:40" ht="15" customHeight="1" x14ac:dyDescent="0.2">
      <c r="B50" s="242">
        <f>M42</f>
        <v>0</v>
      </c>
      <c r="C50" s="243"/>
      <c r="D50" s="243"/>
      <c r="E50" s="243"/>
      <c r="F50" s="244"/>
      <c r="G50" s="19" t="s">
        <v>319</v>
      </c>
      <c r="U50" s="242">
        <f>M45</f>
        <v>0</v>
      </c>
      <c r="V50" s="243"/>
      <c r="W50" s="243"/>
      <c r="X50" s="243"/>
      <c r="Y50" s="244"/>
      <c r="Z50" s="19" t="s">
        <v>322</v>
      </c>
      <c r="AN50" s="19"/>
    </row>
    <row r="51" spans="2:40" ht="15" customHeight="1" x14ac:dyDescent="0.2">
      <c r="B51" s="242">
        <f ca="1">B52-B50</f>
        <v>0</v>
      </c>
      <c r="C51" s="243"/>
      <c r="D51" s="243"/>
      <c r="E51" s="243"/>
      <c r="F51" s="244"/>
      <c r="G51" s="19" t="s">
        <v>318</v>
      </c>
      <c r="U51" s="242">
        <f ca="1">U52-U50</f>
        <v>0</v>
      </c>
      <c r="V51" s="243"/>
      <c r="W51" s="243"/>
      <c r="X51" s="243"/>
      <c r="Y51" s="244"/>
      <c r="Z51" s="19" t="s">
        <v>323</v>
      </c>
    </row>
    <row r="52" spans="2:40" ht="15" customHeight="1" x14ac:dyDescent="0.2">
      <c r="B52" s="242">
        <f ca="1">SiteControlTotalCost</f>
        <v>0</v>
      </c>
      <c r="C52" s="243"/>
      <c r="D52" s="243"/>
      <c r="E52" s="243"/>
      <c r="F52" s="244"/>
      <c r="G52" s="19" t="s">
        <v>327</v>
      </c>
      <c r="U52" s="242">
        <f ca="1">HoldingTotalCost</f>
        <v>0</v>
      </c>
      <c r="V52" s="243"/>
      <c r="W52" s="243"/>
      <c r="X52" s="243"/>
      <c r="Y52" s="244"/>
      <c r="Z52" s="19" t="s">
        <v>328</v>
      </c>
    </row>
    <row r="53" spans="2:40" ht="15" customHeight="1" x14ac:dyDescent="0.2">
      <c r="B53" s="242">
        <f ca="1">B49-B52</f>
        <v>0</v>
      </c>
      <c r="C53" s="243"/>
      <c r="D53" s="243"/>
      <c r="E53" s="243"/>
      <c r="F53" s="244"/>
      <c r="G53" s="19" t="s">
        <v>320</v>
      </c>
      <c r="U53" s="242">
        <f ca="1">U49-U52</f>
        <v>0</v>
      </c>
      <c r="V53" s="243"/>
      <c r="W53" s="243"/>
      <c r="X53" s="243"/>
      <c r="Y53" s="244"/>
      <c r="Z53" s="19" t="s">
        <v>324</v>
      </c>
    </row>
    <row r="54" spans="2:40" ht="15" customHeight="1" x14ac:dyDescent="0.2"/>
    <row r="55" spans="2:40" ht="15" customHeight="1" x14ac:dyDescent="0.2">
      <c r="B55" s="8" t="str">
        <f>"Title Report - Site Control #"&amp;$A$1</f>
        <v>Title Report - Site Control #3</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501</v>
      </c>
      <c r="H58" s="240"/>
      <c r="I58" s="240"/>
      <c r="J58" s="240"/>
      <c r="K58" s="240"/>
      <c r="L58" s="37" t="str">
        <f>IF(ABS(H58-'GP Exp'!AR4)&gt;90,"!","")</f>
        <v/>
      </c>
      <c r="M58" s="57" t="str">
        <f>IF(L58="!","Date is greater than 90 days from application deadline entered on GP tab.","")</f>
        <v/>
      </c>
      <c r="AK58" s="37"/>
      <c r="AL58" s="57"/>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2:40" ht="15" customHeight="1" x14ac:dyDescent="0.2">
      <c r="C60" s="45" t="s">
        <v>425</v>
      </c>
      <c r="G60" s="9"/>
      <c r="H60" s="9"/>
      <c r="I60" s="9"/>
      <c r="J60" s="9"/>
      <c r="K60" s="9"/>
      <c r="L60" s="9"/>
      <c r="M60" s="9"/>
      <c r="N60" s="9"/>
      <c r="O60" s="9"/>
      <c r="P60" s="9"/>
      <c r="Q60" s="9"/>
      <c r="R60" s="9"/>
      <c r="S60" s="9"/>
      <c r="T60" s="9"/>
      <c r="U60" s="9"/>
      <c r="V60" s="9"/>
      <c r="W60" s="9"/>
      <c r="X60" s="9"/>
      <c r="Y60" s="9"/>
      <c r="Z60" s="9"/>
      <c r="AA60" s="9"/>
      <c r="AB60" s="9"/>
      <c r="AC60" s="9"/>
      <c r="AE60" s="238"/>
      <c r="AF60" s="238"/>
      <c r="AG60" s="9"/>
      <c r="AH60" s="9"/>
      <c r="AI60" s="9"/>
      <c r="AJ60" s="9"/>
      <c r="AK60" s="9"/>
      <c r="AL60" s="9"/>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8"/>
      <c r="AH61" s="238"/>
      <c r="AI61" s="9"/>
      <c r="AJ61" s="9"/>
      <c r="AK61" s="9"/>
      <c r="AL61" s="9"/>
    </row>
    <row r="62" spans="2:40" ht="15" customHeight="1" x14ac:dyDescent="0.2">
      <c r="C62" s="239" t="s">
        <v>502</v>
      </c>
      <c r="D62" s="239"/>
      <c r="E62" s="239"/>
      <c r="F62" s="239"/>
      <c r="G62" s="239"/>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c r="AF62" s="238"/>
      <c r="AG62" s="238"/>
      <c r="AH62" s="9"/>
      <c r="AI62" s="9"/>
      <c r="AJ62" s="9"/>
      <c r="AK62" s="9"/>
      <c r="AL62" s="9"/>
    </row>
    <row r="63" spans="2:40" ht="15" customHeight="1" x14ac:dyDescent="0.2">
      <c r="C63" s="239"/>
      <c r="D63" s="239"/>
      <c r="E63" s="239"/>
      <c r="F63" s="239"/>
      <c r="G63" s="239"/>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O41:Q41"/>
    <mergeCell ref="M42:Q42"/>
    <mergeCell ref="AA42:AE42"/>
    <mergeCell ref="P37:AJ37"/>
    <mergeCell ref="L38:N38"/>
    <mergeCell ref="AI42:AJ42"/>
    <mergeCell ref="AG40:AJ40"/>
    <mergeCell ref="S31:T31"/>
    <mergeCell ref="AE34:AK34"/>
    <mergeCell ref="AE35:AK35"/>
    <mergeCell ref="H38:K38"/>
    <mergeCell ref="B32:AI33"/>
    <mergeCell ref="B48:F48"/>
    <mergeCell ref="B49:F49"/>
    <mergeCell ref="U49:Y49"/>
    <mergeCell ref="M43:Q43"/>
    <mergeCell ref="AA43:AE43"/>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s>
  <conditionalFormatting sqref="B53:F53 U53:Y53">
    <cfRule type="cellIs" dxfId="62" priority="9" operator="notEqual">
      <formula>0</formula>
    </cfRule>
  </conditionalFormatting>
  <conditionalFormatting sqref="C64:D64 F64:AG64 AF62:AG63 C62">
    <cfRule type="expression" dxfId="61" priority="6">
      <formula>$L$58=""</formula>
    </cfRule>
  </conditionalFormatting>
  <conditionalFormatting sqref="AK58:AL58">
    <cfRule type="expression" dxfId="60" priority="5">
      <formula>$AF$62="Yes"</formula>
    </cfRule>
  </conditionalFormatting>
  <conditionalFormatting sqref="D20:AI21">
    <cfRule type="expression" dxfId="59" priority="4">
      <formula>$R$19&lt;&gt;"Yes"</formula>
    </cfRule>
  </conditionalFormatting>
  <conditionalFormatting sqref="B32:AI33">
    <cfRule type="expression" dxfId="58" priority="2">
      <formula>$S$31&lt;&gt;"No"</formula>
    </cfRule>
  </conditionalFormatting>
  <conditionalFormatting sqref="L58:M58">
    <cfRule type="expression" dxfId="57" priority="1">
      <formula>$AF$62="Yes"</formula>
    </cfRule>
  </conditionalFormatting>
  <conditionalFormatting sqref="C28 O27 A27:AK27">
    <cfRule type="expression" dxfId="56" priority="281">
      <formula>$Z$26&lt;&gt;"No"</formula>
    </cfRule>
  </conditionalFormatting>
  <dataValidations count="4">
    <dataValidation type="list" allowBlank="1" showInputMessage="1" showErrorMessage="1" sqref="S22:T22 R19:S19 AG61:AH61 AF62:AG62 AE60:AF60 S31:T31 Z26:AA26" xr:uid="{00000000-0002-0000-0400-000000000000}">
      <formula1>"Yes,No"</formula1>
    </dataValidation>
    <dataValidation type="list" allowBlank="1" showInputMessage="1" showErrorMessage="1" sqref="O41:Q41" xr:uid="{00000000-0002-0000-0400-000001000000}">
      <formula1>"Cost,Value"</formula1>
    </dataValidation>
    <dataValidation type="whole" operator="greaterThan" allowBlank="1" showInputMessage="1" showErrorMessage="1" sqref="M45:Q45 AA42:AE42 M42:Q42 AD45:AE45" xr:uid="{00000000-0002-0000-0400-000002000000}">
      <formula1>0</formula1>
    </dataValidation>
    <dataValidation type="list" allowBlank="1" showInputMessage="1" showErrorMessage="1" sqref="H18" xr:uid="{00000000-0002-0000-0400-000003000000}">
      <formula1>ListAgreementTypes</formula1>
    </dataValidation>
  </dataValidations>
  <pageMargins left="0.25" right="0.25" top="0.75" bottom="0.75" header="0.3" footer="0.3"/>
  <pageSetup orientation="portrait" horizontalDpi="0" verticalDpi="0" r:id="rId1"/>
  <extLst>
    <ext xmlns:x14="http://schemas.microsoft.com/office/spreadsheetml/2009/9/main" uri="{78C0D931-6437-407d-A8EE-F0AAD7539E65}">
      <x14:conditionalFormattings>
        <x14:conditionalFormatting xmlns:xm="http://schemas.microsoft.com/office/excel/2006/main">
          <x14:cfRule type="expression" priority="8" id="{42F3699F-61A4-4C7A-A1B5-C9F1DC9B9E2E}">
            <xm:f>'GP Exp'!$AU$8</xm:f>
            <x14:dxf>
              <font>
                <strike val="0"/>
                <color theme="0" tint="-0.24994659260841701"/>
              </font>
              <fill>
                <patternFill patternType="none">
                  <bgColor auto="1"/>
                </patternFill>
              </fill>
              <border>
                <bottom/>
              </border>
            </x14:dxf>
          </x14:cfRule>
          <xm:sqref>C60:AC60 AE60:AI60</xm:sqref>
        </x14:conditionalFormatting>
        <x14:conditionalFormatting xmlns:xm="http://schemas.microsoft.com/office/excel/2006/main">
          <x14:cfRule type="expression" priority="7" id="{88266C6E-4741-4580-A30C-5353BF39CBFD}">
            <xm:f>'GP Exp'!$AU$8&lt;&gt;TRUE</xm:f>
            <x14:dxf>
              <font>
                <strike val="0"/>
                <color theme="0" tint="-0.24994659260841701"/>
              </font>
              <fill>
                <patternFill patternType="none">
                  <bgColor auto="1"/>
                </patternFill>
              </fill>
              <border>
                <bottom/>
              </border>
            </x14:dxf>
          </x14:cfRule>
          <xm:sqref>C61:AE61 AG61:AH61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66">
        <v>4</v>
      </c>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c r="AG1" s="266"/>
      <c r="AH1" s="266"/>
      <c r="AI1" s="266"/>
      <c r="AJ1" s="266"/>
      <c r="AK1" s="266"/>
      <c r="AN1" s="263" t="str">
        <f>HYPERLINK("#Instructions!N86","Instructions for Site Control tabs »")</f>
        <v>Instructions for Site Control tabs »</v>
      </c>
      <c r="AO1" s="263"/>
      <c r="AP1" s="263"/>
      <c r="AQ1" s="263"/>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67" t="s">
        <v>303</v>
      </c>
      <c r="C4" s="267"/>
      <c r="D4" s="267"/>
      <c r="E4" s="267"/>
      <c r="F4" s="267"/>
      <c r="G4" s="267"/>
      <c r="H4" s="267"/>
      <c r="I4" s="267"/>
      <c r="J4" s="267"/>
      <c r="K4" s="267"/>
      <c r="L4" s="267"/>
      <c r="M4" s="267"/>
      <c r="N4" s="267"/>
      <c r="O4" s="267"/>
      <c r="P4" s="267"/>
      <c r="Q4" s="267"/>
      <c r="R4" s="267"/>
      <c r="S4" s="267"/>
      <c r="T4" s="267"/>
      <c r="U4" s="267"/>
      <c r="V4" s="267"/>
      <c r="W4" s="267"/>
      <c r="X4" s="267"/>
      <c r="Y4" s="267"/>
      <c r="Z4" s="267"/>
      <c r="AA4" s="267"/>
      <c r="AB4" s="267"/>
      <c r="AC4" s="267"/>
      <c r="AD4" s="267"/>
      <c r="AE4" s="267"/>
      <c r="AF4" s="267"/>
      <c r="AG4" s="267"/>
      <c r="AH4" s="267"/>
      <c r="AI4" s="267"/>
      <c r="AJ4" s="267"/>
      <c r="AK4" s="267"/>
    </row>
    <row r="5" spans="1:43" ht="15" customHeight="1" x14ac:dyDescent="0.2">
      <c r="C5" s="4" t="e" cm="1">
        <f t="array" aca="1" ref="C5" ca="1">INDIRECT("Sc"&amp;A1&amp;"Apns")</f>
        <v>#REF!</v>
      </c>
    </row>
    <row r="6" spans="1:43" ht="15" customHeight="1" x14ac:dyDescent="0.2">
      <c r="B6" s="268"/>
      <c r="C6" s="268"/>
      <c r="D6" s="268"/>
      <c r="E6" s="268"/>
      <c r="F6" s="268"/>
      <c r="G6" s="268"/>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8"/>
      <c r="AG6" s="268"/>
      <c r="AH6" s="268"/>
      <c r="AI6" s="268"/>
      <c r="AJ6" s="268"/>
      <c r="AK6" s="268"/>
    </row>
    <row r="7" spans="1:43" ht="15" customHeight="1" x14ac:dyDescent="0.2">
      <c r="B7" s="268"/>
      <c r="C7" s="268"/>
      <c r="D7" s="268"/>
      <c r="E7" s="268"/>
      <c r="F7" s="268"/>
      <c r="G7" s="268"/>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8"/>
      <c r="AG7" s="268"/>
      <c r="AH7" s="268"/>
      <c r="AI7" s="268"/>
      <c r="AJ7" s="268"/>
      <c r="AK7" s="268"/>
    </row>
    <row r="8" spans="1:43" ht="15" customHeight="1" x14ac:dyDescent="0.2">
      <c r="B8" s="268"/>
      <c r="C8" s="268"/>
      <c r="D8" s="268"/>
      <c r="E8" s="268"/>
      <c r="F8" s="268"/>
      <c r="G8" s="268"/>
      <c r="H8" s="268"/>
      <c r="I8" s="268"/>
      <c r="J8" s="268"/>
      <c r="K8" s="268"/>
      <c r="L8" s="268"/>
      <c r="M8" s="268"/>
      <c r="N8" s="268"/>
      <c r="O8" s="268"/>
      <c r="P8" s="268"/>
      <c r="Q8" s="268"/>
      <c r="R8" s="268"/>
      <c r="S8" s="268"/>
      <c r="T8" s="268"/>
      <c r="U8" s="268"/>
      <c r="V8" s="268"/>
      <c r="W8" s="268"/>
      <c r="X8" s="268"/>
      <c r="Y8" s="268"/>
      <c r="Z8" s="268"/>
      <c r="AA8" s="268"/>
      <c r="AB8" s="268"/>
      <c r="AC8" s="268"/>
      <c r="AD8" s="268"/>
      <c r="AE8" s="268"/>
      <c r="AF8" s="268"/>
      <c r="AG8" s="268"/>
      <c r="AH8" s="268"/>
      <c r="AI8" s="268"/>
      <c r="AJ8" s="268"/>
      <c r="AK8" s="268"/>
    </row>
    <row r="9" spans="1:43" ht="15" customHeight="1" x14ac:dyDescent="0.2">
      <c r="B9" s="268"/>
      <c r="C9" s="268"/>
      <c r="D9" s="268"/>
      <c r="E9" s="268"/>
      <c r="F9" s="268"/>
      <c r="G9" s="268"/>
      <c r="H9" s="268"/>
      <c r="I9" s="268"/>
      <c r="J9" s="268"/>
      <c r="K9" s="268"/>
      <c r="L9" s="268"/>
      <c r="M9" s="268"/>
      <c r="N9" s="268"/>
      <c r="O9" s="268"/>
      <c r="P9" s="268"/>
      <c r="Q9" s="268"/>
      <c r="R9" s="268"/>
      <c r="S9" s="268"/>
      <c r="T9" s="268"/>
      <c r="U9" s="268"/>
      <c r="V9" s="268"/>
      <c r="W9" s="268"/>
      <c r="X9" s="268"/>
      <c r="Y9" s="268"/>
      <c r="Z9" s="268"/>
      <c r="AA9" s="268"/>
      <c r="AB9" s="268"/>
      <c r="AC9" s="268"/>
      <c r="AD9" s="268"/>
      <c r="AE9" s="268"/>
      <c r="AF9" s="268"/>
      <c r="AG9" s="268"/>
      <c r="AH9" s="268"/>
      <c r="AI9" s="268"/>
      <c r="AJ9" s="268"/>
      <c r="AK9" s="268"/>
    </row>
    <row r="10" spans="1:43" ht="15" customHeight="1" x14ac:dyDescent="0.2">
      <c r="B10" s="268"/>
      <c r="C10" s="268"/>
      <c r="D10" s="268"/>
      <c r="E10" s="268"/>
      <c r="F10" s="268"/>
      <c r="G10" s="268"/>
      <c r="H10" s="268"/>
      <c r="I10" s="268"/>
      <c r="J10" s="268"/>
      <c r="K10" s="268"/>
      <c r="L10" s="268"/>
      <c r="M10" s="268"/>
      <c r="N10" s="268"/>
      <c r="O10" s="268"/>
      <c r="P10" s="268"/>
      <c r="Q10" s="268"/>
      <c r="R10" s="268"/>
      <c r="S10" s="268"/>
      <c r="T10" s="268"/>
      <c r="U10" s="268"/>
      <c r="V10" s="268"/>
      <c r="W10" s="268"/>
      <c r="X10" s="268"/>
      <c r="Y10" s="268"/>
      <c r="Z10" s="268"/>
      <c r="AA10" s="268"/>
      <c r="AB10" s="268"/>
      <c r="AC10" s="268"/>
      <c r="AD10" s="268"/>
      <c r="AE10" s="268"/>
      <c r="AF10" s="268"/>
      <c r="AG10" s="268"/>
      <c r="AH10" s="268"/>
      <c r="AI10" s="268"/>
      <c r="AJ10" s="268"/>
      <c r="AK10" s="268"/>
    </row>
    <row r="11" spans="1:43" ht="15" customHeight="1" x14ac:dyDescent="0.2">
      <c r="B11" s="268"/>
      <c r="C11" s="268"/>
      <c r="D11" s="268"/>
      <c r="E11" s="268"/>
      <c r="F11" s="268"/>
      <c r="G11" s="268"/>
      <c r="H11" s="268"/>
      <c r="I11" s="268"/>
      <c r="J11" s="268"/>
      <c r="K11" s="268"/>
      <c r="L11" s="268"/>
      <c r="M11" s="268"/>
      <c r="N11" s="268"/>
      <c r="O11" s="268"/>
      <c r="P11" s="268"/>
      <c r="Q11" s="268"/>
      <c r="R11" s="268"/>
      <c r="S11" s="268"/>
      <c r="T11" s="268"/>
      <c r="U11" s="268"/>
      <c r="V11" s="268"/>
      <c r="W11" s="268"/>
      <c r="X11" s="268"/>
      <c r="Y11" s="268"/>
      <c r="Z11" s="268"/>
      <c r="AA11" s="268"/>
      <c r="AB11" s="268"/>
      <c r="AC11" s="268"/>
      <c r="AD11" s="268"/>
      <c r="AE11" s="268"/>
      <c r="AF11" s="268"/>
      <c r="AG11" s="268"/>
      <c r="AH11" s="268"/>
      <c r="AI11" s="268"/>
      <c r="AJ11" s="268"/>
      <c r="AK11" s="268"/>
    </row>
    <row r="12" spans="1:43" ht="15" customHeight="1" x14ac:dyDescent="0.2">
      <c r="B12" s="268"/>
      <c r="C12" s="268"/>
      <c r="D12" s="268"/>
      <c r="E12" s="268"/>
      <c r="F12" s="268"/>
      <c r="G12" s="268"/>
      <c r="H12" s="268"/>
      <c r="I12" s="268"/>
      <c r="J12" s="268"/>
      <c r="K12" s="268"/>
      <c r="L12" s="268"/>
      <c r="M12" s="268"/>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row>
    <row r="13" spans="1:43" ht="15" customHeight="1" x14ac:dyDescent="0.2">
      <c r="B13" s="268"/>
      <c r="C13" s="268"/>
      <c r="D13" s="268"/>
      <c r="E13" s="268"/>
      <c r="F13" s="268"/>
      <c r="G13" s="268"/>
      <c r="H13" s="268"/>
      <c r="I13" s="268"/>
      <c r="J13" s="268"/>
      <c r="K13" s="268"/>
      <c r="L13" s="268"/>
      <c r="M13" s="268"/>
      <c r="N13" s="268"/>
      <c r="O13" s="268"/>
      <c r="P13" s="268"/>
      <c r="Q13" s="268"/>
      <c r="R13" s="268"/>
      <c r="S13" s="268"/>
      <c r="T13" s="268"/>
      <c r="U13" s="268"/>
      <c r="V13" s="268"/>
      <c r="W13" s="268"/>
      <c r="X13" s="268"/>
      <c r="Y13" s="268"/>
      <c r="Z13" s="268"/>
      <c r="AA13" s="268"/>
      <c r="AB13" s="268"/>
      <c r="AC13" s="268"/>
      <c r="AD13" s="268"/>
      <c r="AE13" s="268"/>
      <c r="AF13" s="268"/>
      <c r="AG13" s="268"/>
      <c r="AH13" s="268"/>
      <c r="AI13" s="268"/>
      <c r="AJ13" s="268"/>
      <c r="AK13" s="268"/>
    </row>
    <row r="14" spans="1:43" ht="15" customHeight="1" x14ac:dyDescent="0.2">
      <c r="B14" s="269"/>
      <c r="C14" s="269"/>
      <c r="D14" s="269"/>
      <c r="E14" s="269"/>
      <c r="F14" s="269"/>
      <c r="G14" s="269"/>
      <c r="H14" s="269"/>
      <c r="I14" s="269"/>
      <c r="J14" s="269"/>
      <c r="K14" s="269"/>
      <c r="L14" s="269"/>
      <c r="M14" s="269"/>
      <c r="N14" s="269"/>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row>
    <row r="15" spans="1:43" ht="15" customHeight="1" x14ac:dyDescent="0.2"/>
    <row r="16" spans="1:43" ht="15" customHeight="1" x14ac:dyDescent="0.2">
      <c r="B16" s="8" t="str">
        <f>"Agreement Evidencing Site Control - Site Control #"&amp;$A$1</f>
        <v>Agreement Evidencing Site Control - Site Control #4</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54" t="s">
        <v>298</v>
      </c>
      <c r="AF16" s="255"/>
      <c r="AG16" s="255"/>
      <c r="AH16" s="255"/>
      <c r="AI16" s="255"/>
      <c r="AJ16" s="255"/>
      <c r="AK16" s="256"/>
    </row>
    <row r="17" spans="2:40" ht="15" customHeight="1" x14ac:dyDescent="0.2"/>
    <row r="18" spans="2:40" ht="15" customHeight="1" x14ac:dyDescent="0.2">
      <c r="G18" s="9" t="s">
        <v>212</v>
      </c>
      <c r="H18" s="270"/>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row>
    <row r="19" spans="2:40" ht="15" customHeight="1" x14ac:dyDescent="0.2">
      <c r="C19" s="7" t="s">
        <v>485</v>
      </c>
      <c r="L19" s="9"/>
      <c r="R19" s="238"/>
      <c r="S19" s="238"/>
      <c r="AK19" s="9"/>
      <c r="AL19" s="9"/>
    </row>
    <row r="20" spans="2:40" ht="15" customHeight="1" x14ac:dyDescent="0.2">
      <c r="D20" s="258" t="s">
        <v>486</v>
      </c>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9"/>
      <c r="AK20" s="9"/>
      <c r="AL20" s="9"/>
    </row>
    <row r="21" spans="2:40" ht="15" customHeight="1" x14ac:dyDescent="0.2">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9"/>
      <c r="AK21" s="9"/>
      <c r="AL21" s="9"/>
    </row>
    <row r="22" spans="2:40" ht="15" customHeight="1" x14ac:dyDescent="0.2">
      <c r="R22" s="44" t="s">
        <v>478</v>
      </c>
      <c r="S22" s="238"/>
      <c r="T22" s="238"/>
      <c r="V22" s="82" t="str">
        <f>IF(S22="No","! Expired site control documents are not accepted","")</f>
        <v/>
      </c>
    </row>
    <row r="23" spans="2:40" ht="15" customHeight="1" x14ac:dyDescent="0.2">
      <c r="E23" s="7" t="s">
        <v>483</v>
      </c>
      <c r="L23" s="9"/>
      <c r="AA23" s="15" t="s">
        <v>315</v>
      </c>
      <c r="AB23" s="238"/>
      <c r="AC23" s="238"/>
      <c r="AH23" s="15" t="s">
        <v>316</v>
      </c>
      <c r="AI23" s="238"/>
      <c r="AJ23" s="238"/>
    </row>
    <row r="24" spans="2:40" ht="15" customHeight="1" x14ac:dyDescent="0.2"/>
    <row r="25" spans="2:40" ht="15" customHeight="1" x14ac:dyDescent="0.2">
      <c r="H25" s="44" t="s">
        <v>505</v>
      </c>
      <c r="I25" s="264" t="str">
        <f>IFERROR(INDEX(#REF!,MATCH(A1,#REF!,0)),"The Parcels table does not show any owners for this Site Control ID")</f>
        <v>The Parcels table does not show any owners for this Site Control ID</v>
      </c>
      <c r="J25" s="264"/>
      <c r="K25" s="264"/>
      <c r="L25" s="264"/>
      <c r="M25" s="264"/>
      <c r="N25" s="264"/>
      <c r="O25" s="264"/>
      <c r="P25" s="264"/>
      <c r="Q25" s="264"/>
      <c r="R25" s="264"/>
      <c r="S25" s="264"/>
      <c r="T25" s="264"/>
      <c r="U25" s="264"/>
      <c r="V25" s="264"/>
      <c r="W25" s="264"/>
      <c r="X25" s="264"/>
      <c r="Y25" s="264"/>
      <c r="Z25" s="264"/>
      <c r="AA25" s="264"/>
      <c r="AB25" s="264"/>
      <c r="AC25" s="264"/>
      <c r="AD25" s="264"/>
      <c r="AN25" s="49"/>
    </row>
    <row r="26" spans="2:40" ht="15" customHeight="1" x14ac:dyDescent="0.2">
      <c r="Y26" s="44" t="s">
        <v>506</v>
      </c>
      <c r="Z26" s="238"/>
      <c r="AA26" s="238"/>
    </row>
    <row r="27" spans="2:40" ht="15" customHeight="1" x14ac:dyDescent="0.2">
      <c r="C27" s="83" t="s">
        <v>311</v>
      </c>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row>
    <row r="28" spans="2:40" ht="15" customHeight="1" x14ac:dyDescent="0.2">
      <c r="C28" s="14" t="s">
        <v>487</v>
      </c>
    </row>
    <row r="29" spans="2:40" ht="15" customHeight="1" x14ac:dyDescent="0.2">
      <c r="L29" s="14"/>
    </row>
    <row r="30" spans="2:40" ht="15" customHeight="1" x14ac:dyDescent="0.2">
      <c r="L30" s="15" t="s">
        <v>312</v>
      </c>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row>
    <row r="31" spans="2:40" ht="15" customHeight="1" x14ac:dyDescent="0.2">
      <c r="Q31" s="9" t="s">
        <v>239</v>
      </c>
      <c r="S31" s="238"/>
      <c r="T31" s="238"/>
    </row>
    <row r="32" spans="2:40" ht="15" customHeight="1" x14ac:dyDescent="0.2">
      <c r="B32" s="151" t="s">
        <v>488</v>
      </c>
      <c r="C32" s="151"/>
      <c r="D32" s="151"/>
      <c r="E32" s="151"/>
      <c r="F32" s="151"/>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1"/>
      <c r="AG32" s="151"/>
      <c r="AH32" s="151"/>
      <c r="AI32" s="151"/>
    </row>
    <row r="33" spans="2:40" ht="15" customHeight="1" x14ac:dyDescent="0.2">
      <c r="B33" s="271"/>
      <c r="C33" s="271"/>
      <c r="D33" s="271"/>
      <c r="E33" s="271"/>
      <c r="F33" s="271"/>
      <c r="G33" s="271"/>
      <c r="H33" s="271"/>
      <c r="I33" s="271"/>
      <c r="J33" s="271"/>
      <c r="K33" s="271"/>
      <c r="L33" s="271"/>
      <c r="M33" s="271"/>
      <c r="N33" s="271"/>
      <c r="O33" s="271"/>
      <c r="P33" s="271"/>
      <c r="Q33" s="271"/>
      <c r="R33" s="271"/>
      <c r="S33" s="271"/>
      <c r="T33" s="271"/>
      <c r="U33" s="271"/>
      <c r="V33" s="271"/>
      <c r="W33" s="271"/>
      <c r="X33" s="271"/>
      <c r="Y33" s="271"/>
      <c r="Z33" s="271"/>
      <c r="AA33" s="271"/>
      <c r="AB33" s="271"/>
      <c r="AC33" s="271"/>
      <c r="AD33" s="271"/>
      <c r="AE33" s="271"/>
      <c r="AF33" s="271"/>
      <c r="AG33" s="271"/>
      <c r="AH33" s="271"/>
      <c r="AI33" s="271"/>
    </row>
    <row r="34" spans="2:40" ht="15" customHeight="1" x14ac:dyDescent="0.2">
      <c r="B34" s="8" t="str">
        <f>"Cost/Value Documentation - Site Control #"&amp;$A$1</f>
        <v>Cost/Value Documentation - Site Control #4</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54" t="s">
        <v>300</v>
      </c>
      <c r="AF34" s="255"/>
      <c r="AG34" s="255"/>
      <c r="AH34" s="255"/>
      <c r="AI34" s="255"/>
      <c r="AJ34" s="255"/>
      <c r="AK34" s="256"/>
    </row>
    <row r="35" spans="2:40" ht="15" customHeight="1" x14ac:dyDescent="0.2">
      <c r="AE35" s="257"/>
      <c r="AF35" s="257"/>
      <c r="AG35" s="257"/>
      <c r="AH35" s="257"/>
      <c r="AI35" s="257"/>
      <c r="AJ35" s="257"/>
      <c r="AK35" s="257"/>
    </row>
    <row r="36" spans="2:40" ht="15" customHeight="1" x14ac:dyDescent="0.2">
      <c r="B36" s="7" t="s">
        <v>299</v>
      </c>
    </row>
    <row r="37" spans="2:40" ht="15" customHeight="1" x14ac:dyDescent="0.2">
      <c r="C37" s="7" t="s">
        <v>495</v>
      </c>
      <c r="P37" s="260"/>
      <c r="Q37" s="260"/>
      <c r="R37" s="260"/>
      <c r="S37" s="260"/>
      <c r="T37" s="260"/>
      <c r="U37" s="260"/>
      <c r="V37" s="260"/>
      <c r="W37" s="260"/>
      <c r="X37" s="260"/>
      <c r="Y37" s="260"/>
      <c r="Z37" s="260"/>
      <c r="AA37" s="260"/>
      <c r="AB37" s="260"/>
      <c r="AC37" s="260"/>
      <c r="AD37" s="260"/>
      <c r="AE37" s="260"/>
      <c r="AF37" s="260"/>
      <c r="AG37" s="260"/>
      <c r="AH37" s="260"/>
      <c r="AI37" s="260"/>
      <c r="AJ37" s="260"/>
    </row>
    <row r="38" spans="2:40" ht="15" customHeight="1" x14ac:dyDescent="0.2">
      <c r="G38" s="15" t="s">
        <v>507</v>
      </c>
      <c r="H38" s="240">
        <v>44317</v>
      </c>
      <c r="I38" s="240"/>
      <c r="J38" s="240"/>
      <c r="K38" s="240"/>
      <c r="L38" s="261" t="str">
        <f>IFERROR(IF(O41="Value",IF(ABS(H38-'GP Exp'!AQ4)&gt;120,"! Appraisals must be dated no more than 120 days prior to the application deadline",""),""),"")</f>
        <v/>
      </c>
      <c r="M38" s="261"/>
      <c r="N38" s="261"/>
    </row>
    <row r="39" spans="2:40" ht="15" customHeight="1" x14ac:dyDescent="0.2">
      <c r="Y39" s="9"/>
      <c r="Z39" s="9"/>
      <c r="AA39" s="9"/>
      <c r="AB39" s="9"/>
      <c r="AC39" s="9"/>
      <c r="AD39" s="9"/>
      <c r="AE39" s="9"/>
      <c r="AG39" s="9"/>
    </row>
    <row r="40" spans="2:40" ht="15" customHeight="1" x14ac:dyDescent="0.2">
      <c r="B40" s="7" t="s">
        <v>301</v>
      </c>
      <c r="AG40" s="262" t="s">
        <v>302</v>
      </c>
      <c r="AH40" s="262"/>
      <c r="AI40" s="262"/>
      <c r="AJ40" s="262"/>
      <c r="AK40" s="51"/>
    </row>
    <row r="41" spans="2:40" ht="15" customHeight="1" x14ac:dyDescent="0.2">
      <c r="N41" s="9" t="s">
        <v>240</v>
      </c>
      <c r="O41" s="238"/>
      <c r="P41" s="238"/>
      <c r="Q41" s="238"/>
    </row>
    <row r="42" spans="2:40" ht="15" customHeight="1" x14ac:dyDescent="0.2">
      <c r="L42" s="9" t="s">
        <v>215</v>
      </c>
      <c r="M42" s="241"/>
      <c r="N42" s="241"/>
      <c r="O42" s="241"/>
      <c r="P42" s="241"/>
      <c r="Q42" s="241"/>
      <c r="Z42" s="9" t="s">
        <v>213</v>
      </c>
      <c r="AA42" s="241"/>
      <c r="AB42" s="241"/>
      <c r="AC42" s="241"/>
      <c r="AD42" s="241"/>
      <c r="AE42" s="241"/>
      <c r="AF42" s="7" t="s">
        <v>296</v>
      </c>
      <c r="AI42" s="238"/>
      <c r="AJ42" s="238"/>
      <c r="AN42" s="20"/>
    </row>
    <row r="43" spans="2:40" ht="15" customHeight="1" x14ac:dyDescent="0.2">
      <c r="L43" s="9" t="s">
        <v>214</v>
      </c>
      <c r="M43" s="248" t="b">
        <f>AA43&gt;M42</f>
        <v>0</v>
      </c>
      <c r="N43" s="249"/>
      <c r="O43" s="249"/>
      <c r="P43" s="249"/>
      <c r="Q43" s="250"/>
      <c r="Z43" s="9" t="s">
        <v>297</v>
      </c>
      <c r="AA43" s="251">
        <f>MAX(0,M42-AA42)</f>
        <v>0</v>
      </c>
      <c r="AB43" s="252"/>
      <c r="AC43" s="252"/>
      <c r="AD43" s="252"/>
      <c r="AE43" s="253"/>
    </row>
    <row r="44" spans="2:40" ht="15" customHeight="1" x14ac:dyDescent="0.2">
      <c r="L44" s="9"/>
      <c r="M44" s="9"/>
      <c r="N44" s="9"/>
      <c r="O44" s="9"/>
      <c r="P44" s="9"/>
      <c r="Q44" s="9"/>
      <c r="R44" s="9"/>
    </row>
    <row r="45" spans="2:40" ht="15" customHeight="1" x14ac:dyDescent="0.2">
      <c r="L45" s="9" t="s">
        <v>242</v>
      </c>
      <c r="M45" s="241"/>
      <c r="N45" s="241"/>
      <c r="O45" s="241"/>
      <c r="P45" s="241"/>
      <c r="Q45" s="241"/>
      <c r="AC45" s="9" t="s">
        <v>241</v>
      </c>
      <c r="AD45" s="238"/>
      <c r="AE45" s="238"/>
    </row>
    <row r="46" spans="2:40" ht="15" customHeight="1" x14ac:dyDescent="0.2"/>
    <row r="47" spans="2:40" ht="15" customHeight="1" x14ac:dyDescent="0.2">
      <c r="B47" s="242" cm="1">
        <f t="array" ref="B47">INDEX(val,MATCH("g_LandCost",ref,0))</f>
        <v>0</v>
      </c>
      <c r="C47" s="243"/>
      <c r="D47" s="243"/>
      <c r="E47" s="243"/>
      <c r="F47" s="244"/>
      <c r="G47" s="19" t="s">
        <v>78</v>
      </c>
    </row>
    <row r="48" spans="2:40" ht="15" customHeight="1" x14ac:dyDescent="0.2">
      <c r="B48" s="242" cm="1">
        <f t="array" ref="B48">INDEX(val,MATCH("g_ImprovementsValue",ref,0))</f>
        <v>0</v>
      </c>
      <c r="C48" s="243"/>
      <c r="D48" s="243"/>
      <c r="E48" s="243"/>
      <c r="F48" s="244"/>
      <c r="G48" s="19" t="s">
        <v>79</v>
      </c>
      <c r="AN48" s="19"/>
    </row>
    <row r="49" spans="2:40" ht="15" customHeight="1" x14ac:dyDescent="0.2">
      <c r="B49" s="245">
        <f>B47+B48</f>
        <v>0</v>
      </c>
      <c r="C49" s="246"/>
      <c r="D49" s="246"/>
      <c r="E49" s="246"/>
      <c r="F49" s="247"/>
      <c r="G49" s="19" t="s">
        <v>317</v>
      </c>
      <c r="U49" s="242" cm="1">
        <f t="array" ref="U49">INDEX(val,MATCH("g_HoldingCost",ref,0))</f>
        <v>0</v>
      </c>
      <c r="V49" s="243"/>
      <c r="W49" s="243"/>
      <c r="X49" s="243"/>
      <c r="Y49" s="244"/>
      <c r="Z49" s="20" t="s">
        <v>181</v>
      </c>
      <c r="AN49" s="19"/>
    </row>
    <row r="50" spans="2:40" ht="15" customHeight="1" x14ac:dyDescent="0.2">
      <c r="B50" s="242">
        <f>M42</f>
        <v>0</v>
      </c>
      <c r="C50" s="243"/>
      <c r="D50" s="243"/>
      <c r="E50" s="243"/>
      <c r="F50" s="244"/>
      <c r="G50" s="19" t="s">
        <v>319</v>
      </c>
      <c r="U50" s="242">
        <f>M45</f>
        <v>0</v>
      </c>
      <c r="V50" s="243"/>
      <c r="W50" s="243"/>
      <c r="X50" s="243"/>
      <c r="Y50" s="244"/>
      <c r="Z50" s="19" t="s">
        <v>322</v>
      </c>
      <c r="AN50" s="19"/>
    </row>
    <row r="51" spans="2:40" ht="15" customHeight="1" x14ac:dyDescent="0.2">
      <c r="B51" s="242">
        <f ca="1">B52-B50</f>
        <v>0</v>
      </c>
      <c r="C51" s="243"/>
      <c r="D51" s="243"/>
      <c r="E51" s="243"/>
      <c r="F51" s="244"/>
      <c r="G51" s="19" t="s">
        <v>318</v>
      </c>
      <c r="U51" s="242">
        <f ca="1">U52-U50</f>
        <v>0</v>
      </c>
      <c r="V51" s="243"/>
      <c r="W51" s="243"/>
      <c r="X51" s="243"/>
      <c r="Y51" s="244"/>
      <c r="Z51" s="19" t="s">
        <v>323</v>
      </c>
    </row>
    <row r="52" spans="2:40" ht="15" customHeight="1" x14ac:dyDescent="0.2">
      <c r="B52" s="242">
        <f ca="1">SiteControlTotalCost</f>
        <v>0</v>
      </c>
      <c r="C52" s="243"/>
      <c r="D52" s="243"/>
      <c r="E52" s="243"/>
      <c r="F52" s="244"/>
      <c r="G52" s="19" t="s">
        <v>327</v>
      </c>
      <c r="U52" s="242">
        <f ca="1">HoldingTotalCost</f>
        <v>0</v>
      </c>
      <c r="V52" s="243"/>
      <c r="W52" s="243"/>
      <c r="X52" s="243"/>
      <c r="Y52" s="244"/>
      <c r="Z52" s="19" t="s">
        <v>328</v>
      </c>
    </row>
    <row r="53" spans="2:40" ht="15" customHeight="1" x14ac:dyDescent="0.2">
      <c r="B53" s="242">
        <f ca="1">B49-B52</f>
        <v>0</v>
      </c>
      <c r="C53" s="243"/>
      <c r="D53" s="243"/>
      <c r="E53" s="243"/>
      <c r="F53" s="244"/>
      <c r="G53" s="19" t="s">
        <v>320</v>
      </c>
      <c r="U53" s="242">
        <f ca="1">U49-U52</f>
        <v>0</v>
      </c>
      <c r="V53" s="243"/>
      <c r="W53" s="243"/>
      <c r="X53" s="243"/>
      <c r="Y53" s="244"/>
      <c r="Z53" s="19" t="s">
        <v>324</v>
      </c>
    </row>
    <row r="54" spans="2:40" ht="15" customHeight="1" x14ac:dyDescent="0.2"/>
    <row r="55" spans="2:40" ht="15" customHeight="1" x14ac:dyDescent="0.2">
      <c r="B55" s="8" t="str">
        <f>"Title Report - Site Control #"&amp;$A$1</f>
        <v>Title Report - Site Control #4</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501</v>
      </c>
      <c r="H58" s="240"/>
      <c r="I58" s="240"/>
      <c r="J58" s="240"/>
      <c r="K58" s="240"/>
      <c r="L58" s="37" t="str">
        <f>IF(ABS(H58-'GP Exp'!AR4)&gt;90,"!","")</f>
        <v/>
      </c>
      <c r="M58" s="57" t="str">
        <f>IF(L58="!","Date is greater than 90 days from application deadline entered on GP tab.","")</f>
        <v/>
      </c>
      <c r="AF58" s="15"/>
      <c r="AK58" s="37" t="str">
        <f>IF(H58="","",IF(('GP Exp'!$AR$4-'Site Control 4'!H58)&gt;90,"!",""))</f>
        <v/>
      </c>
      <c r="AL58" s="57" t="str">
        <f>IF(AK58="!","Date is more than 90 days from application date","")</f>
        <v/>
      </c>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row>
    <row r="60" spans="2:40" ht="15" customHeight="1" x14ac:dyDescent="0.25">
      <c r="C60" s="45" t="s">
        <v>425</v>
      </c>
      <c r="G60" s="9"/>
      <c r="H60" s="9"/>
      <c r="I60" s="9"/>
      <c r="J60" s="9"/>
      <c r="K60" s="9"/>
      <c r="L60" s="9"/>
      <c r="M60" s="9"/>
      <c r="N60" s="9"/>
      <c r="O60" s="9"/>
      <c r="P60" s="9"/>
      <c r="Q60" s="9"/>
      <c r="R60" s="9"/>
      <c r="S60" s="9"/>
      <c r="T60" s="9"/>
      <c r="U60" s="9"/>
      <c r="V60" s="9"/>
      <c r="W60" s="9"/>
      <c r="X60" s="9"/>
      <c r="Y60" s="9"/>
      <c r="Z60" s="9"/>
      <c r="AA60" s="9"/>
      <c r="AB60" s="9"/>
      <c r="AC60" s="9"/>
      <c r="AE60" s="238"/>
      <c r="AF60" s="238"/>
      <c r="AG60" s="9"/>
      <c r="AH60" s="9"/>
      <c r="AI60" s="9"/>
      <c r="AJ60" s="9"/>
      <c r="AK60" s="9"/>
      <c r="AL60" s="9"/>
      <c r="AN60"/>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8"/>
      <c r="AH61" s="238"/>
      <c r="AI61" s="9"/>
      <c r="AJ61" s="9"/>
      <c r="AK61" s="9"/>
      <c r="AL61" s="9"/>
    </row>
    <row r="62" spans="2:40" ht="15" customHeight="1" x14ac:dyDescent="0.2">
      <c r="C62" s="239" t="s">
        <v>502</v>
      </c>
      <c r="D62" s="239"/>
      <c r="E62" s="239"/>
      <c r="F62" s="239"/>
      <c r="G62" s="239"/>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c r="AF62" s="238"/>
      <c r="AG62" s="238"/>
      <c r="AH62" s="9"/>
      <c r="AI62" s="9"/>
      <c r="AJ62" s="9"/>
      <c r="AK62" s="9"/>
      <c r="AL62" s="9"/>
    </row>
    <row r="63" spans="2:40" ht="15" customHeight="1" x14ac:dyDescent="0.2">
      <c r="C63" s="239"/>
      <c r="D63" s="239"/>
      <c r="E63" s="239"/>
      <c r="F63" s="239"/>
      <c r="G63" s="239"/>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O41:Q41"/>
    <mergeCell ref="M42:Q42"/>
    <mergeCell ref="AA42:AE42"/>
    <mergeCell ref="P37:AJ37"/>
    <mergeCell ref="L38:N38"/>
    <mergeCell ref="AI42:AJ42"/>
    <mergeCell ref="AG40:AJ40"/>
    <mergeCell ref="S31:T31"/>
    <mergeCell ref="AE34:AK34"/>
    <mergeCell ref="AE35:AK35"/>
    <mergeCell ref="H38:K38"/>
    <mergeCell ref="B32:AI33"/>
    <mergeCell ref="B48:F48"/>
    <mergeCell ref="B49:F49"/>
    <mergeCell ref="U49:Y49"/>
    <mergeCell ref="M43:Q43"/>
    <mergeCell ref="AA43:AE43"/>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s>
  <conditionalFormatting sqref="B53:F53 U53:Y53">
    <cfRule type="cellIs" dxfId="53" priority="9" operator="notEqual">
      <formula>0</formula>
    </cfRule>
  </conditionalFormatting>
  <conditionalFormatting sqref="C64:D64 F64:AG64 AF62:AG63 C62">
    <cfRule type="expression" dxfId="52" priority="6">
      <formula>$L$58=""</formula>
    </cfRule>
  </conditionalFormatting>
  <conditionalFormatting sqref="AK58:AL58">
    <cfRule type="expression" dxfId="51" priority="5">
      <formula>$AF$62="Yes"</formula>
    </cfRule>
  </conditionalFormatting>
  <conditionalFormatting sqref="D20:AI21">
    <cfRule type="expression" dxfId="50" priority="4">
      <formula>$R$19&lt;&gt;"Yes"</formula>
    </cfRule>
  </conditionalFormatting>
  <conditionalFormatting sqref="B32:AI33">
    <cfRule type="expression" dxfId="49" priority="2">
      <formula>$S$31&lt;&gt;"No"</formula>
    </cfRule>
  </conditionalFormatting>
  <conditionalFormatting sqref="L58:M58">
    <cfRule type="expression" dxfId="48" priority="1">
      <formula>$AF$62="Yes"</formula>
    </cfRule>
  </conditionalFormatting>
  <conditionalFormatting sqref="C28 C27:AK27">
    <cfRule type="expression" dxfId="47" priority="276">
      <formula>$Z$26&lt;&gt;"No"</formula>
    </cfRule>
  </conditionalFormatting>
  <dataValidations count="4">
    <dataValidation type="list" allowBlank="1" showInputMessage="1" showErrorMessage="1" sqref="H18" xr:uid="{00000000-0002-0000-0500-000000000000}">
      <formula1>ListAgreementTypes</formula1>
    </dataValidation>
    <dataValidation type="whole" operator="greaterThan" allowBlank="1" showInputMessage="1" showErrorMessage="1" sqref="M45:Q45 AA42:AE42 M42:Q42 AD45:AE45" xr:uid="{00000000-0002-0000-0500-000001000000}">
      <formula1>0</formula1>
    </dataValidation>
    <dataValidation type="list" allowBlank="1" showInputMessage="1" showErrorMessage="1" sqref="O41:Q41" xr:uid="{00000000-0002-0000-0500-000002000000}">
      <formula1>"Cost,Value"</formula1>
    </dataValidation>
    <dataValidation type="list" allowBlank="1" showInputMessage="1" showErrorMessage="1" sqref="S22:T22 R19:S19 AG61:AH61 AF62:AG62 AE60:AF60 S31:T31 Z26:AA26" xr:uid="{00000000-0002-0000-0500-000003000000}">
      <formula1>"Yes,No"</formula1>
    </dataValidation>
  </dataValidations>
  <pageMargins left="0.25" right="0.25" top="0.75" bottom="0.75" header="0.3" footer="0.3"/>
  <pageSetup orientation="portrait" horizontalDpi="0" verticalDpi="0" r:id="rId1"/>
  <extLst>
    <ext xmlns:x14="http://schemas.microsoft.com/office/spreadsheetml/2009/9/main" uri="{78C0D931-6437-407d-A8EE-F0AAD7539E65}">
      <x14:conditionalFormattings>
        <x14:conditionalFormatting xmlns:xm="http://schemas.microsoft.com/office/excel/2006/main">
          <x14:cfRule type="expression" priority="8" id="{A8B3082D-F5B1-4F3F-AC59-86119D0F4FD7}">
            <xm:f>'GP Exp'!$AU$8</xm:f>
            <x14:dxf>
              <font>
                <strike val="0"/>
                <color theme="0" tint="-0.24994659260841701"/>
              </font>
              <fill>
                <patternFill patternType="none">
                  <bgColor auto="1"/>
                </patternFill>
              </fill>
              <border>
                <bottom/>
              </border>
            </x14:dxf>
          </x14:cfRule>
          <xm:sqref>C60:AC60 AE60:AI60</xm:sqref>
        </x14:conditionalFormatting>
        <x14:conditionalFormatting xmlns:xm="http://schemas.microsoft.com/office/excel/2006/main">
          <x14:cfRule type="expression" priority="7" id="{D974D781-B811-4BC5-892D-BCD4F76E8457}">
            <xm:f>'GP Exp'!$AU$8&lt;&gt;TRUE</xm:f>
            <x14:dxf>
              <font>
                <strike val="0"/>
                <color theme="0" tint="-0.24994659260841701"/>
              </font>
              <fill>
                <patternFill patternType="none">
                  <bgColor auto="1"/>
                </patternFill>
              </fill>
              <border>
                <bottom/>
              </border>
            </x14:dxf>
          </x14:cfRule>
          <xm:sqref>C61:AE61 AG61:AH61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AQ67"/>
  <sheetViews>
    <sheetView showGridLines="0" zoomScale="130" zoomScaleNormal="130" zoomScaleSheetLayoutView="100" workbookViewId="0">
      <selection activeCell="AN1" sqref="AN1:AQ1"/>
    </sheetView>
  </sheetViews>
  <sheetFormatPr defaultColWidth="9.140625" defaultRowHeight="12.75" x14ac:dyDescent="0.2"/>
  <cols>
    <col min="1" max="37" width="2.7109375" style="7" customWidth="1"/>
    <col min="38" max="38" width="3.7109375" style="7" customWidth="1"/>
    <col min="39" max="39" width="13.42578125" style="7" customWidth="1"/>
    <col min="40" max="16384" width="9.140625" style="7"/>
  </cols>
  <sheetData>
    <row r="1" spans="1:43" ht="24.95" customHeight="1" x14ac:dyDescent="0.2">
      <c r="A1" s="266">
        <v>5</v>
      </c>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c r="AG1" s="266"/>
      <c r="AH1" s="266"/>
      <c r="AI1" s="266"/>
      <c r="AJ1" s="266"/>
      <c r="AK1" s="266"/>
      <c r="AN1" s="263" t="str">
        <f>HYPERLINK("#Instructions!N86","Instructions for Site Control tabs »")</f>
        <v>Instructions for Site Control tabs »</v>
      </c>
      <c r="AO1" s="263"/>
      <c r="AP1" s="263"/>
      <c r="AQ1" s="263"/>
    </row>
    <row r="2" spans="1:43" ht="15" customHeight="1" x14ac:dyDescent="0.2"/>
    <row r="3" spans="1:43" ht="15" customHeight="1" x14ac:dyDescent="0.2">
      <c r="B3" s="8" t="str" cm="1">
        <f t="array" ref="B3">"Site Control Narrative - "&amp;INDEX(val,MATCH("g_ProjectName",ref,0))</f>
        <v>Site Control Narrative - 0</v>
      </c>
      <c r="C3" s="10"/>
      <c r="D3" s="10"/>
      <c r="E3" s="10"/>
      <c r="F3" s="10"/>
      <c r="G3" s="12"/>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1"/>
    </row>
    <row r="4" spans="1:43" ht="45" customHeight="1" x14ac:dyDescent="0.2">
      <c r="B4" s="267" t="s">
        <v>303</v>
      </c>
      <c r="C4" s="267"/>
      <c r="D4" s="267"/>
      <c r="E4" s="267"/>
      <c r="F4" s="267"/>
      <c r="G4" s="267"/>
      <c r="H4" s="267"/>
      <c r="I4" s="267"/>
      <c r="J4" s="267"/>
      <c r="K4" s="267"/>
      <c r="L4" s="267"/>
      <c r="M4" s="267"/>
      <c r="N4" s="267"/>
      <c r="O4" s="267"/>
      <c r="P4" s="267"/>
      <c r="Q4" s="267"/>
      <c r="R4" s="267"/>
      <c r="S4" s="267"/>
      <c r="T4" s="267"/>
      <c r="U4" s="267"/>
      <c r="V4" s="267"/>
      <c r="W4" s="267"/>
      <c r="X4" s="267"/>
      <c r="Y4" s="267"/>
      <c r="Z4" s="267"/>
      <c r="AA4" s="267"/>
      <c r="AB4" s="267"/>
      <c r="AC4" s="267"/>
      <c r="AD4" s="267"/>
      <c r="AE4" s="267"/>
      <c r="AF4" s="267"/>
      <c r="AG4" s="267"/>
      <c r="AH4" s="267"/>
      <c r="AI4" s="267"/>
      <c r="AJ4" s="267"/>
      <c r="AK4" s="267"/>
    </row>
    <row r="5" spans="1:43" ht="15" customHeight="1" x14ac:dyDescent="0.2">
      <c r="C5" s="4" t="e" cm="1">
        <f t="array" aca="1" ref="C5" ca="1">INDIRECT("Sc"&amp;A1&amp;"Apns")</f>
        <v>#REF!</v>
      </c>
    </row>
    <row r="6" spans="1:43" ht="15" customHeight="1" x14ac:dyDescent="0.2">
      <c r="B6" s="268"/>
      <c r="C6" s="268"/>
      <c r="D6" s="268"/>
      <c r="E6" s="268"/>
      <c r="F6" s="268"/>
      <c r="G6" s="268"/>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8"/>
      <c r="AG6" s="268"/>
      <c r="AH6" s="268"/>
      <c r="AI6" s="268"/>
      <c r="AJ6" s="268"/>
      <c r="AK6" s="268"/>
    </row>
    <row r="7" spans="1:43" ht="15" customHeight="1" x14ac:dyDescent="0.2">
      <c r="B7" s="268"/>
      <c r="C7" s="268"/>
      <c r="D7" s="268"/>
      <c r="E7" s="268"/>
      <c r="F7" s="268"/>
      <c r="G7" s="268"/>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8"/>
      <c r="AG7" s="268"/>
      <c r="AH7" s="268"/>
      <c r="AI7" s="268"/>
      <c r="AJ7" s="268"/>
      <c r="AK7" s="268"/>
    </row>
    <row r="8" spans="1:43" ht="15" customHeight="1" x14ac:dyDescent="0.2">
      <c r="B8" s="268"/>
      <c r="C8" s="268"/>
      <c r="D8" s="268"/>
      <c r="E8" s="268"/>
      <c r="F8" s="268"/>
      <c r="G8" s="268"/>
      <c r="H8" s="268"/>
      <c r="I8" s="268"/>
      <c r="J8" s="268"/>
      <c r="K8" s="268"/>
      <c r="L8" s="268"/>
      <c r="M8" s="268"/>
      <c r="N8" s="268"/>
      <c r="O8" s="268"/>
      <c r="P8" s="268"/>
      <c r="Q8" s="268"/>
      <c r="R8" s="268"/>
      <c r="S8" s="268"/>
      <c r="T8" s="268"/>
      <c r="U8" s="268"/>
      <c r="V8" s="268"/>
      <c r="W8" s="268"/>
      <c r="X8" s="268"/>
      <c r="Y8" s="268"/>
      <c r="Z8" s="268"/>
      <c r="AA8" s="268"/>
      <c r="AB8" s="268"/>
      <c r="AC8" s="268"/>
      <c r="AD8" s="268"/>
      <c r="AE8" s="268"/>
      <c r="AF8" s="268"/>
      <c r="AG8" s="268"/>
      <c r="AH8" s="268"/>
      <c r="AI8" s="268"/>
      <c r="AJ8" s="268"/>
      <c r="AK8" s="268"/>
    </row>
    <row r="9" spans="1:43" ht="15" customHeight="1" x14ac:dyDescent="0.2">
      <c r="B9" s="268"/>
      <c r="C9" s="268"/>
      <c r="D9" s="268"/>
      <c r="E9" s="268"/>
      <c r="F9" s="268"/>
      <c r="G9" s="268"/>
      <c r="H9" s="268"/>
      <c r="I9" s="268"/>
      <c r="J9" s="268"/>
      <c r="K9" s="268"/>
      <c r="L9" s="268"/>
      <c r="M9" s="268"/>
      <c r="N9" s="268"/>
      <c r="O9" s="268"/>
      <c r="P9" s="268"/>
      <c r="Q9" s="268"/>
      <c r="R9" s="268"/>
      <c r="S9" s="268"/>
      <c r="T9" s="268"/>
      <c r="U9" s="268"/>
      <c r="V9" s="268"/>
      <c r="W9" s="268"/>
      <c r="X9" s="268"/>
      <c r="Y9" s="268"/>
      <c r="Z9" s="268"/>
      <c r="AA9" s="268"/>
      <c r="AB9" s="268"/>
      <c r="AC9" s="268"/>
      <c r="AD9" s="268"/>
      <c r="AE9" s="268"/>
      <c r="AF9" s="268"/>
      <c r="AG9" s="268"/>
      <c r="AH9" s="268"/>
      <c r="AI9" s="268"/>
      <c r="AJ9" s="268"/>
      <c r="AK9" s="268"/>
    </row>
    <row r="10" spans="1:43" ht="15" customHeight="1" x14ac:dyDescent="0.2">
      <c r="B10" s="268"/>
      <c r="C10" s="268"/>
      <c r="D10" s="268"/>
      <c r="E10" s="268"/>
      <c r="F10" s="268"/>
      <c r="G10" s="268"/>
      <c r="H10" s="268"/>
      <c r="I10" s="268"/>
      <c r="J10" s="268"/>
      <c r="K10" s="268"/>
      <c r="L10" s="268"/>
      <c r="M10" s="268"/>
      <c r="N10" s="268"/>
      <c r="O10" s="268"/>
      <c r="P10" s="268"/>
      <c r="Q10" s="268"/>
      <c r="R10" s="268"/>
      <c r="S10" s="268"/>
      <c r="T10" s="268"/>
      <c r="U10" s="268"/>
      <c r="V10" s="268"/>
      <c r="W10" s="268"/>
      <c r="X10" s="268"/>
      <c r="Y10" s="268"/>
      <c r="Z10" s="268"/>
      <c r="AA10" s="268"/>
      <c r="AB10" s="268"/>
      <c r="AC10" s="268"/>
      <c r="AD10" s="268"/>
      <c r="AE10" s="268"/>
      <c r="AF10" s="268"/>
      <c r="AG10" s="268"/>
      <c r="AH10" s="268"/>
      <c r="AI10" s="268"/>
      <c r="AJ10" s="268"/>
      <c r="AK10" s="268"/>
    </row>
    <row r="11" spans="1:43" ht="15" customHeight="1" x14ac:dyDescent="0.2">
      <c r="B11" s="268"/>
      <c r="C11" s="268"/>
      <c r="D11" s="268"/>
      <c r="E11" s="268"/>
      <c r="F11" s="268"/>
      <c r="G11" s="268"/>
      <c r="H11" s="268"/>
      <c r="I11" s="268"/>
      <c r="J11" s="268"/>
      <c r="K11" s="268"/>
      <c r="L11" s="268"/>
      <c r="M11" s="268"/>
      <c r="N11" s="268"/>
      <c r="O11" s="268"/>
      <c r="P11" s="268"/>
      <c r="Q11" s="268"/>
      <c r="R11" s="268"/>
      <c r="S11" s="268"/>
      <c r="T11" s="268"/>
      <c r="U11" s="268"/>
      <c r="V11" s="268"/>
      <c r="W11" s="268"/>
      <c r="X11" s="268"/>
      <c r="Y11" s="268"/>
      <c r="Z11" s="268"/>
      <c r="AA11" s="268"/>
      <c r="AB11" s="268"/>
      <c r="AC11" s="268"/>
      <c r="AD11" s="268"/>
      <c r="AE11" s="268"/>
      <c r="AF11" s="268"/>
      <c r="AG11" s="268"/>
      <c r="AH11" s="268"/>
      <c r="AI11" s="268"/>
      <c r="AJ11" s="268"/>
      <c r="AK11" s="268"/>
    </row>
    <row r="12" spans="1:43" ht="15" customHeight="1" x14ac:dyDescent="0.2">
      <c r="B12" s="268"/>
      <c r="C12" s="268"/>
      <c r="D12" s="268"/>
      <c r="E12" s="268"/>
      <c r="F12" s="268"/>
      <c r="G12" s="268"/>
      <c r="H12" s="268"/>
      <c r="I12" s="268"/>
      <c r="J12" s="268"/>
      <c r="K12" s="268"/>
      <c r="L12" s="268"/>
      <c r="M12" s="268"/>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row>
    <row r="13" spans="1:43" ht="15" customHeight="1" x14ac:dyDescent="0.2">
      <c r="B13" s="268"/>
      <c r="C13" s="268"/>
      <c r="D13" s="268"/>
      <c r="E13" s="268"/>
      <c r="F13" s="268"/>
      <c r="G13" s="268"/>
      <c r="H13" s="268"/>
      <c r="I13" s="268"/>
      <c r="J13" s="268"/>
      <c r="K13" s="268"/>
      <c r="L13" s="268"/>
      <c r="M13" s="268"/>
      <c r="N13" s="268"/>
      <c r="O13" s="268"/>
      <c r="P13" s="268"/>
      <c r="Q13" s="268"/>
      <c r="R13" s="268"/>
      <c r="S13" s="268"/>
      <c r="T13" s="268"/>
      <c r="U13" s="268"/>
      <c r="V13" s="268"/>
      <c r="W13" s="268"/>
      <c r="X13" s="268"/>
      <c r="Y13" s="268"/>
      <c r="Z13" s="268"/>
      <c r="AA13" s="268"/>
      <c r="AB13" s="268"/>
      <c r="AC13" s="268"/>
      <c r="AD13" s="268"/>
      <c r="AE13" s="268"/>
      <c r="AF13" s="268"/>
      <c r="AG13" s="268"/>
      <c r="AH13" s="268"/>
      <c r="AI13" s="268"/>
      <c r="AJ13" s="268"/>
      <c r="AK13" s="268"/>
    </row>
    <row r="14" spans="1:43" ht="15" customHeight="1" x14ac:dyDescent="0.2">
      <c r="B14" s="269"/>
      <c r="C14" s="269"/>
      <c r="D14" s="269"/>
      <c r="E14" s="269"/>
      <c r="F14" s="269"/>
      <c r="G14" s="269"/>
      <c r="H14" s="269"/>
      <c r="I14" s="269"/>
      <c r="J14" s="269"/>
      <c r="K14" s="269"/>
      <c r="L14" s="269"/>
      <c r="M14" s="269"/>
      <c r="N14" s="269"/>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row>
    <row r="15" spans="1:43" ht="15" customHeight="1" x14ac:dyDescent="0.2"/>
    <row r="16" spans="1:43" ht="15" customHeight="1" x14ac:dyDescent="0.2">
      <c r="B16" s="8" t="str">
        <f>"Agreement Evidencing Site Control - Site Control #"&amp;$A$1</f>
        <v>Agreement Evidencing Site Control - Site Control #5</v>
      </c>
      <c r="C16" s="10"/>
      <c r="D16" s="10"/>
      <c r="E16" s="10"/>
      <c r="F16" s="10"/>
      <c r="G16" s="12"/>
      <c r="H16" s="10"/>
      <c r="I16" s="10"/>
      <c r="J16" s="10"/>
      <c r="K16" s="10"/>
      <c r="L16" s="10"/>
      <c r="M16" s="10"/>
      <c r="N16" s="10"/>
      <c r="O16" s="10"/>
      <c r="P16" s="10"/>
      <c r="Q16" s="10"/>
      <c r="R16" s="10"/>
      <c r="S16" s="10"/>
      <c r="T16" s="10"/>
      <c r="U16" s="10"/>
      <c r="V16" s="10"/>
      <c r="W16" s="10"/>
      <c r="X16" s="10"/>
      <c r="Y16" s="10"/>
      <c r="Z16" s="10"/>
      <c r="AA16" s="10"/>
      <c r="AB16" s="10"/>
      <c r="AC16" s="10"/>
      <c r="AD16" s="10"/>
      <c r="AE16" s="254" t="s">
        <v>298</v>
      </c>
      <c r="AF16" s="255"/>
      <c r="AG16" s="255"/>
      <c r="AH16" s="255"/>
      <c r="AI16" s="255"/>
      <c r="AJ16" s="255"/>
      <c r="AK16" s="256"/>
    </row>
    <row r="17" spans="2:40" ht="15" customHeight="1" x14ac:dyDescent="0.2"/>
    <row r="18" spans="2:40" ht="15" customHeight="1" x14ac:dyDescent="0.2">
      <c r="G18" s="9" t="s">
        <v>212</v>
      </c>
      <c r="H18" s="270"/>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row>
    <row r="19" spans="2:40" ht="15" customHeight="1" x14ac:dyDescent="0.2">
      <c r="C19" s="7" t="s">
        <v>485</v>
      </c>
      <c r="L19" s="9"/>
      <c r="R19" s="238"/>
      <c r="S19" s="238"/>
      <c r="AK19" s="9"/>
      <c r="AL19" s="9"/>
    </row>
    <row r="20" spans="2:40" ht="15" customHeight="1" x14ac:dyDescent="0.2">
      <c r="D20" s="258" t="s">
        <v>486</v>
      </c>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9"/>
      <c r="AK20" s="9"/>
      <c r="AL20" s="9"/>
    </row>
    <row r="21" spans="2:40" ht="15" customHeight="1" x14ac:dyDescent="0.2">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9"/>
      <c r="AK21" s="9"/>
      <c r="AL21" s="9"/>
    </row>
    <row r="22" spans="2:40" ht="15" customHeight="1" x14ac:dyDescent="0.2">
      <c r="R22" s="44" t="s">
        <v>478</v>
      </c>
      <c r="S22" s="238"/>
      <c r="T22" s="238"/>
      <c r="V22" s="82" t="str">
        <f>IF(S22="No","! Expired site control documents are not accepted","")</f>
        <v/>
      </c>
    </row>
    <row r="23" spans="2:40" ht="15" customHeight="1" x14ac:dyDescent="0.2">
      <c r="E23" s="7" t="s">
        <v>483</v>
      </c>
      <c r="L23" s="9"/>
      <c r="AA23" s="15" t="s">
        <v>315</v>
      </c>
      <c r="AB23" s="238"/>
      <c r="AC23" s="238"/>
      <c r="AH23" s="15" t="s">
        <v>316</v>
      </c>
      <c r="AI23" s="238"/>
      <c r="AJ23" s="238"/>
    </row>
    <row r="24" spans="2:40" ht="15" customHeight="1" x14ac:dyDescent="0.2"/>
    <row r="25" spans="2:40" ht="15" customHeight="1" x14ac:dyDescent="0.2">
      <c r="H25" s="44" t="s">
        <v>505</v>
      </c>
      <c r="I25" s="264" t="str">
        <f>IFERROR(INDEX(#REF!,MATCH(A1,#REF!,0)),"The Parcels table does not show any owners for this Site Control ID")</f>
        <v>The Parcels table does not show any owners for this Site Control ID</v>
      </c>
      <c r="J25" s="264"/>
      <c r="K25" s="264"/>
      <c r="L25" s="264"/>
      <c r="M25" s="264"/>
      <c r="N25" s="264"/>
      <c r="O25" s="264"/>
      <c r="P25" s="264"/>
      <c r="Q25" s="264"/>
      <c r="R25" s="264"/>
      <c r="S25" s="264"/>
      <c r="T25" s="264"/>
      <c r="U25" s="264"/>
      <c r="V25" s="264"/>
      <c r="W25" s="264"/>
      <c r="X25" s="264"/>
      <c r="Y25" s="264"/>
      <c r="Z25" s="264"/>
      <c r="AA25" s="264"/>
      <c r="AB25" s="264"/>
      <c r="AC25" s="264"/>
      <c r="AD25" s="264"/>
      <c r="AN25" s="49"/>
    </row>
    <row r="26" spans="2:40" ht="15" customHeight="1" x14ac:dyDescent="0.2">
      <c r="Y26" s="44" t="s">
        <v>506</v>
      </c>
      <c r="Z26" s="238" t="s">
        <v>184</v>
      </c>
      <c r="AA26" s="238"/>
    </row>
    <row r="27" spans="2:40" ht="15" customHeight="1" x14ac:dyDescent="0.2">
      <c r="C27" s="83" t="s">
        <v>311</v>
      </c>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row>
    <row r="28" spans="2:40" ht="15" customHeight="1" x14ac:dyDescent="0.2">
      <c r="C28" s="14" t="s">
        <v>487</v>
      </c>
    </row>
    <row r="29" spans="2:40" ht="15" customHeight="1" x14ac:dyDescent="0.2">
      <c r="L29" s="14"/>
    </row>
    <row r="30" spans="2:40" ht="15" customHeight="1" x14ac:dyDescent="0.2">
      <c r="L30" s="15" t="s">
        <v>312</v>
      </c>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row>
    <row r="31" spans="2:40" ht="15" customHeight="1" x14ac:dyDescent="0.2">
      <c r="Q31" s="9" t="s">
        <v>239</v>
      </c>
      <c r="R31" s="238"/>
      <c r="S31" s="238"/>
    </row>
    <row r="32" spans="2:40" ht="15" customHeight="1" x14ac:dyDescent="0.2">
      <c r="B32" s="151" t="s">
        <v>488</v>
      </c>
      <c r="C32" s="151"/>
      <c r="D32" s="151"/>
      <c r="E32" s="151"/>
      <c r="F32" s="151"/>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1"/>
      <c r="AG32" s="151"/>
      <c r="AH32" s="151"/>
      <c r="AI32" s="151"/>
    </row>
    <row r="33" spans="2:40" ht="15" customHeight="1" x14ac:dyDescent="0.2">
      <c r="B33" s="271"/>
      <c r="C33" s="271"/>
      <c r="D33" s="271"/>
      <c r="E33" s="271"/>
      <c r="F33" s="271"/>
      <c r="G33" s="271"/>
      <c r="H33" s="271"/>
      <c r="I33" s="271"/>
      <c r="J33" s="271"/>
      <c r="K33" s="271"/>
      <c r="L33" s="271"/>
      <c r="M33" s="271"/>
      <c r="N33" s="271"/>
      <c r="O33" s="271"/>
      <c r="P33" s="271"/>
      <c r="Q33" s="271"/>
      <c r="R33" s="271"/>
      <c r="S33" s="271"/>
      <c r="T33" s="271"/>
      <c r="U33" s="271"/>
      <c r="V33" s="271"/>
      <c r="W33" s="271"/>
      <c r="X33" s="271"/>
      <c r="Y33" s="271"/>
      <c r="Z33" s="271"/>
      <c r="AA33" s="271"/>
      <c r="AB33" s="271"/>
      <c r="AC33" s="271"/>
      <c r="AD33" s="271"/>
      <c r="AE33" s="271"/>
      <c r="AF33" s="271"/>
      <c r="AG33" s="271"/>
      <c r="AH33" s="271"/>
      <c r="AI33" s="271"/>
    </row>
    <row r="34" spans="2:40" ht="15" customHeight="1" x14ac:dyDescent="0.2">
      <c r="B34" s="8" t="str">
        <f>"Cost/Value Documentation - Site Control #"&amp;$A$1</f>
        <v>Cost/Value Documentation - Site Control #5</v>
      </c>
      <c r="C34" s="10"/>
      <c r="D34" s="10"/>
      <c r="E34" s="10"/>
      <c r="F34" s="10"/>
      <c r="G34" s="13"/>
      <c r="H34" s="10"/>
      <c r="I34" s="10"/>
      <c r="J34" s="10"/>
      <c r="K34" s="10"/>
      <c r="L34" s="10"/>
      <c r="M34" s="10"/>
      <c r="N34" s="10"/>
      <c r="O34" s="10"/>
      <c r="P34" s="10"/>
      <c r="Q34" s="10"/>
      <c r="R34" s="10"/>
      <c r="S34" s="10"/>
      <c r="T34" s="10"/>
      <c r="U34" s="10"/>
      <c r="V34" s="10"/>
      <c r="W34" s="10"/>
      <c r="X34" s="10"/>
      <c r="Y34" s="10"/>
      <c r="Z34" s="10"/>
      <c r="AA34" s="10"/>
      <c r="AB34" s="10"/>
      <c r="AC34" s="10"/>
      <c r="AD34" s="10"/>
      <c r="AE34" s="254" t="s">
        <v>300</v>
      </c>
      <c r="AF34" s="255"/>
      <c r="AG34" s="255"/>
      <c r="AH34" s="255"/>
      <c r="AI34" s="255"/>
      <c r="AJ34" s="255"/>
      <c r="AK34" s="256"/>
    </row>
    <row r="35" spans="2:40" ht="15" customHeight="1" x14ac:dyDescent="0.2">
      <c r="AE35" s="257"/>
      <c r="AF35" s="257"/>
      <c r="AG35" s="257"/>
      <c r="AH35" s="257"/>
      <c r="AI35" s="257"/>
      <c r="AJ35" s="257"/>
      <c r="AK35" s="257"/>
    </row>
    <row r="36" spans="2:40" ht="15" customHeight="1" x14ac:dyDescent="0.2">
      <c r="B36" s="7" t="s">
        <v>299</v>
      </c>
    </row>
    <row r="37" spans="2:40" ht="15" customHeight="1" x14ac:dyDescent="0.2">
      <c r="C37" s="7" t="s">
        <v>495</v>
      </c>
      <c r="P37" s="260"/>
      <c r="Q37" s="260"/>
      <c r="R37" s="260"/>
      <c r="S37" s="260"/>
      <c r="T37" s="260"/>
      <c r="U37" s="260"/>
      <c r="V37" s="260"/>
      <c r="W37" s="260"/>
      <c r="X37" s="260"/>
      <c r="Y37" s="260"/>
      <c r="Z37" s="260"/>
      <c r="AA37" s="260"/>
      <c r="AB37" s="260"/>
      <c r="AC37" s="260"/>
      <c r="AD37" s="260"/>
      <c r="AE37" s="260"/>
      <c r="AF37" s="260"/>
      <c r="AG37" s="260"/>
      <c r="AH37" s="260"/>
      <c r="AI37" s="260"/>
      <c r="AJ37" s="260"/>
    </row>
    <row r="38" spans="2:40" ht="15" customHeight="1" x14ac:dyDescent="0.2">
      <c r="G38" s="15" t="s">
        <v>507</v>
      </c>
      <c r="H38" s="240"/>
      <c r="I38" s="240"/>
      <c r="J38" s="240"/>
      <c r="K38" s="240"/>
      <c r="L38" s="261" t="str">
        <f>IFERROR(IF(O41="Value",IF(ABS(H38-'GP Exp'!AQ4)&gt;120,"! Appraisals must be dated no more than 120 days prior to the application deadline",""),""),"")</f>
        <v/>
      </c>
      <c r="M38" s="261"/>
      <c r="N38" s="261"/>
    </row>
    <row r="39" spans="2:40" ht="15" customHeight="1" x14ac:dyDescent="0.2">
      <c r="Y39" s="9"/>
      <c r="Z39" s="9"/>
      <c r="AA39" s="9"/>
      <c r="AB39" s="9"/>
      <c r="AC39" s="9"/>
      <c r="AD39" s="9"/>
      <c r="AE39" s="9"/>
      <c r="AG39" s="9"/>
    </row>
    <row r="40" spans="2:40" ht="15" customHeight="1" x14ac:dyDescent="0.2">
      <c r="B40" s="7" t="s">
        <v>301</v>
      </c>
      <c r="AG40" s="262" t="s">
        <v>302</v>
      </c>
      <c r="AH40" s="262"/>
      <c r="AI40" s="262"/>
      <c r="AJ40" s="262"/>
      <c r="AK40" s="51"/>
    </row>
    <row r="41" spans="2:40" ht="15" customHeight="1" x14ac:dyDescent="0.2">
      <c r="N41" s="9" t="s">
        <v>240</v>
      </c>
      <c r="O41" s="238"/>
      <c r="P41" s="238"/>
      <c r="Q41" s="238"/>
    </row>
    <row r="42" spans="2:40" ht="15" customHeight="1" x14ac:dyDescent="0.2">
      <c r="L42" s="9" t="s">
        <v>215</v>
      </c>
      <c r="M42" s="241"/>
      <c r="N42" s="241"/>
      <c r="O42" s="241"/>
      <c r="P42" s="241"/>
      <c r="Q42" s="241"/>
      <c r="Z42" s="9" t="s">
        <v>213</v>
      </c>
      <c r="AA42" s="241"/>
      <c r="AB42" s="241"/>
      <c r="AC42" s="241"/>
      <c r="AD42" s="241"/>
      <c r="AE42" s="241"/>
      <c r="AF42" s="7" t="s">
        <v>296</v>
      </c>
      <c r="AI42" s="238"/>
      <c r="AJ42" s="238"/>
      <c r="AN42" s="20"/>
    </row>
    <row r="43" spans="2:40" ht="15" customHeight="1" x14ac:dyDescent="0.2">
      <c r="L43" s="9" t="s">
        <v>214</v>
      </c>
      <c r="M43" s="248" t="b">
        <f>AA43&gt;M42</f>
        <v>0</v>
      </c>
      <c r="N43" s="249"/>
      <c r="O43" s="249"/>
      <c r="P43" s="249"/>
      <c r="Q43" s="250"/>
      <c r="Z43" s="9" t="s">
        <v>297</v>
      </c>
      <c r="AA43" s="251">
        <f>MAX(0,M42-AA42)</f>
        <v>0</v>
      </c>
      <c r="AB43" s="252"/>
      <c r="AC43" s="252"/>
      <c r="AD43" s="252"/>
      <c r="AE43" s="253"/>
    </row>
    <row r="44" spans="2:40" ht="15" customHeight="1" x14ac:dyDescent="0.2">
      <c r="L44" s="9"/>
      <c r="M44" s="9"/>
      <c r="N44" s="9"/>
      <c r="O44" s="9"/>
      <c r="P44" s="9"/>
      <c r="Q44" s="9"/>
      <c r="R44" s="9"/>
    </row>
    <row r="45" spans="2:40" ht="15" customHeight="1" x14ac:dyDescent="0.2">
      <c r="L45" s="9" t="s">
        <v>242</v>
      </c>
      <c r="M45" s="241"/>
      <c r="N45" s="241"/>
      <c r="O45" s="241"/>
      <c r="P45" s="241"/>
      <c r="Q45" s="241"/>
      <c r="AC45" s="9" t="s">
        <v>241</v>
      </c>
      <c r="AD45" s="238"/>
      <c r="AE45" s="238"/>
    </row>
    <row r="46" spans="2:40" ht="15" customHeight="1" x14ac:dyDescent="0.2"/>
    <row r="47" spans="2:40" ht="15" customHeight="1" x14ac:dyDescent="0.2">
      <c r="B47" s="242" cm="1">
        <f t="array" ref="B47">INDEX(val,MATCH("g_LandCost",ref,0))</f>
        <v>0</v>
      </c>
      <c r="C47" s="243"/>
      <c r="D47" s="243"/>
      <c r="E47" s="243"/>
      <c r="F47" s="244"/>
      <c r="G47" s="19" t="s">
        <v>78</v>
      </c>
    </row>
    <row r="48" spans="2:40" ht="15" customHeight="1" x14ac:dyDescent="0.2">
      <c r="B48" s="242" cm="1">
        <f t="array" ref="B48">INDEX(val,MATCH("g_ImprovementsValue",ref,0))</f>
        <v>0</v>
      </c>
      <c r="C48" s="243"/>
      <c r="D48" s="243"/>
      <c r="E48" s="243"/>
      <c r="F48" s="244"/>
      <c r="G48" s="19" t="s">
        <v>79</v>
      </c>
      <c r="AN48" s="19"/>
    </row>
    <row r="49" spans="2:40" ht="15" customHeight="1" x14ac:dyDescent="0.2">
      <c r="B49" s="245">
        <f>B47+B48</f>
        <v>0</v>
      </c>
      <c r="C49" s="246"/>
      <c r="D49" s="246"/>
      <c r="E49" s="246"/>
      <c r="F49" s="247"/>
      <c r="G49" s="19" t="s">
        <v>317</v>
      </c>
      <c r="U49" s="242" cm="1">
        <f t="array" ref="U49">INDEX(val,MATCH("g_HoldingCost",ref,0))</f>
        <v>0</v>
      </c>
      <c r="V49" s="243"/>
      <c r="W49" s="243"/>
      <c r="X49" s="243"/>
      <c r="Y49" s="244"/>
      <c r="Z49" s="20" t="s">
        <v>181</v>
      </c>
      <c r="AN49" s="19"/>
    </row>
    <row r="50" spans="2:40" ht="15" customHeight="1" x14ac:dyDescent="0.2">
      <c r="B50" s="242">
        <f>M42</f>
        <v>0</v>
      </c>
      <c r="C50" s="243"/>
      <c r="D50" s="243"/>
      <c r="E50" s="243"/>
      <c r="F50" s="244"/>
      <c r="G50" s="19" t="s">
        <v>319</v>
      </c>
      <c r="U50" s="242">
        <f>M45</f>
        <v>0</v>
      </c>
      <c r="V50" s="243"/>
      <c r="W50" s="243"/>
      <c r="X50" s="243"/>
      <c r="Y50" s="244"/>
      <c r="Z50" s="19" t="s">
        <v>322</v>
      </c>
      <c r="AN50" s="19"/>
    </row>
    <row r="51" spans="2:40" ht="15" customHeight="1" x14ac:dyDescent="0.2">
      <c r="B51" s="242">
        <f ca="1">B52-B50</f>
        <v>0</v>
      </c>
      <c r="C51" s="243"/>
      <c r="D51" s="243"/>
      <c r="E51" s="243"/>
      <c r="F51" s="244"/>
      <c r="G51" s="19" t="s">
        <v>318</v>
      </c>
      <c r="U51" s="242">
        <f ca="1">U52-U50</f>
        <v>0</v>
      </c>
      <c r="V51" s="243"/>
      <c r="W51" s="243"/>
      <c r="X51" s="243"/>
      <c r="Y51" s="244"/>
      <c r="Z51" s="19" t="s">
        <v>323</v>
      </c>
    </row>
    <row r="52" spans="2:40" ht="15" customHeight="1" x14ac:dyDescent="0.2">
      <c r="B52" s="242">
        <f ca="1">SiteControlTotalCost</f>
        <v>0</v>
      </c>
      <c r="C52" s="243"/>
      <c r="D52" s="243"/>
      <c r="E52" s="243"/>
      <c r="F52" s="244"/>
      <c r="G52" s="19" t="s">
        <v>327</v>
      </c>
      <c r="U52" s="242">
        <f ca="1">HoldingTotalCost</f>
        <v>0</v>
      </c>
      <c r="V52" s="243"/>
      <c r="W52" s="243"/>
      <c r="X52" s="243"/>
      <c r="Y52" s="244"/>
      <c r="Z52" s="19" t="s">
        <v>328</v>
      </c>
    </row>
    <row r="53" spans="2:40" ht="15" customHeight="1" x14ac:dyDescent="0.2">
      <c r="B53" s="242">
        <f ca="1">B49-B52</f>
        <v>0</v>
      </c>
      <c r="C53" s="243"/>
      <c r="D53" s="243"/>
      <c r="E53" s="243"/>
      <c r="F53" s="244"/>
      <c r="G53" s="19" t="s">
        <v>320</v>
      </c>
      <c r="U53" s="242">
        <f ca="1">U49-U52</f>
        <v>0</v>
      </c>
      <c r="V53" s="243"/>
      <c r="W53" s="243"/>
      <c r="X53" s="243"/>
      <c r="Y53" s="244"/>
      <c r="Z53" s="19" t="s">
        <v>324</v>
      </c>
    </row>
    <row r="54" spans="2:40" ht="15" customHeight="1" x14ac:dyDescent="0.2"/>
    <row r="55" spans="2:40" ht="15" customHeight="1" x14ac:dyDescent="0.2">
      <c r="B55" s="8" t="str">
        <f>"Title Report - Site Control #"&amp;$A$1</f>
        <v>Title Report - Site Control #5</v>
      </c>
      <c r="C55" s="10"/>
      <c r="D55" s="10"/>
      <c r="E55" s="10"/>
      <c r="F55" s="10"/>
      <c r="G55" s="13"/>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1"/>
    </row>
    <row r="56" spans="2:40" ht="15" customHeight="1" x14ac:dyDescent="0.2"/>
    <row r="57" spans="2:40" ht="15" customHeight="1" x14ac:dyDescent="0.2">
      <c r="G57" s="15" t="s">
        <v>314</v>
      </c>
      <c r="H57" s="7" t="e">
        <f ca="1">C5</f>
        <v>#REF!</v>
      </c>
    </row>
    <row r="58" spans="2:40" ht="15" customHeight="1" x14ac:dyDescent="0.2">
      <c r="G58" s="9" t="s">
        <v>501</v>
      </c>
      <c r="H58" s="240"/>
      <c r="I58" s="240"/>
      <c r="J58" s="240"/>
      <c r="K58" s="240"/>
      <c r="L58" s="37" t="str">
        <f>IF(ABS(H58-'GP Exp'!AR4)&gt;90,"!","")</f>
        <v/>
      </c>
      <c r="M58" s="57" t="str">
        <f>IF(L58="!","Date is greater than 90 days from application deadline entered on GP tab.","")</f>
        <v/>
      </c>
      <c r="AF58" s="15"/>
      <c r="AK58" s="37" t="str">
        <f>IF(H58="","",IF(('GP Exp'!$AR$4-'Site Control 5'!H58)&gt;90,"!",""))</f>
        <v/>
      </c>
      <c r="AL58" s="57" t="str">
        <f>IF(AK58="!","Date is more than 90 days from application date","")</f>
        <v/>
      </c>
      <c r="AN58" s="45"/>
    </row>
    <row r="59" spans="2:40" ht="15" customHeight="1" x14ac:dyDescent="0.2">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2:40" ht="15" customHeight="1" x14ac:dyDescent="0.25">
      <c r="C60" s="45" t="s">
        <v>425</v>
      </c>
      <c r="G60" s="9"/>
      <c r="H60" s="9"/>
      <c r="I60" s="9"/>
      <c r="J60" s="9"/>
      <c r="K60" s="9"/>
      <c r="L60" s="9"/>
      <c r="M60" s="9"/>
      <c r="N60" s="9"/>
      <c r="O60" s="9"/>
      <c r="P60" s="9"/>
      <c r="Q60" s="9"/>
      <c r="R60" s="9"/>
      <c r="S60" s="9"/>
      <c r="T60" s="9"/>
      <c r="U60" s="9"/>
      <c r="V60" s="9"/>
      <c r="W60" s="9"/>
      <c r="X60" s="9"/>
      <c r="Y60" s="9"/>
      <c r="Z60" s="9"/>
      <c r="AA60" s="9"/>
      <c r="AB60" s="9"/>
      <c r="AC60" s="9"/>
      <c r="AE60" s="238"/>
      <c r="AF60" s="238"/>
      <c r="AI60" s="9"/>
      <c r="AJ60" s="9"/>
      <c r="AK60" s="9"/>
      <c r="AL60" s="9"/>
      <c r="AN60"/>
    </row>
    <row r="61" spans="2:40" ht="15" customHeight="1" x14ac:dyDescent="0.2">
      <c r="C61" s="45" t="s">
        <v>426</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G61" s="238"/>
      <c r="AH61" s="238"/>
      <c r="AI61" s="9"/>
      <c r="AJ61" s="9"/>
      <c r="AK61" s="9"/>
      <c r="AL61" s="9"/>
    </row>
    <row r="62" spans="2:40" ht="15" customHeight="1" x14ac:dyDescent="0.2">
      <c r="C62" s="239" t="s">
        <v>502</v>
      </c>
      <c r="D62" s="239"/>
      <c r="E62" s="239"/>
      <c r="F62" s="239"/>
      <c r="G62" s="239"/>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c r="AF62" s="238"/>
      <c r="AG62" s="238"/>
      <c r="AH62" s="9"/>
      <c r="AI62" s="9"/>
      <c r="AJ62" s="9"/>
      <c r="AK62" s="9"/>
      <c r="AL62" s="9"/>
    </row>
    <row r="63" spans="2:40" ht="15" customHeight="1" x14ac:dyDescent="0.2">
      <c r="C63" s="239"/>
      <c r="D63" s="239"/>
      <c r="E63" s="239"/>
      <c r="F63" s="239"/>
      <c r="G63" s="239"/>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c r="AH63" s="9"/>
      <c r="AI63" s="9"/>
      <c r="AJ63" s="9"/>
      <c r="AK63" s="9"/>
      <c r="AL63" s="9"/>
    </row>
    <row r="64" spans="2:40" ht="15" customHeight="1" x14ac:dyDescent="0.2">
      <c r="D64" s="55"/>
      <c r="F64" s="55"/>
      <c r="G64" s="56" t="s">
        <v>427</v>
      </c>
      <c r="H64" s="55"/>
      <c r="I64" s="55"/>
      <c r="J64" s="55"/>
      <c r="K64" s="55"/>
      <c r="L64" s="55"/>
      <c r="M64" s="55"/>
      <c r="N64" s="55"/>
      <c r="O64" s="55"/>
      <c r="P64" s="55"/>
      <c r="Q64" s="55"/>
      <c r="R64" s="55"/>
      <c r="S64" s="55"/>
      <c r="T64" s="55"/>
      <c r="U64" s="55"/>
      <c r="V64" s="55"/>
      <c r="W64" s="55"/>
      <c r="X64" s="55"/>
      <c r="Y64" s="55"/>
      <c r="Z64" s="55"/>
      <c r="AA64" s="55"/>
      <c r="AB64" s="55"/>
      <c r="AC64" s="55"/>
      <c r="AD64" s="55"/>
      <c r="AE64" s="55"/>
      <c r="AH64" s="9"/>
      <c r="AI64" s="9"/>
      <c r="AJ64" s="9"/>
      <c r="AK64" s="9"/>
      <c r="AL64" s="9"/>
    </row>
    <row r="65" ht="15" customHeight="1" x14ac:dyDescent="0.2"/>
    <row r="66" ht="15" customHeight="1" x14ac:dyDescent="0.2"/>
    <row r="67" ht="15" customHeight="1" x14ac:dyDescent="0.2"/>
  </sheetData>
  <mergeCells count="4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O41:Q41"/>
    <mergeCell ref="M42:Q42"/>
    <mergeCell ref="AA42:AE42"/>
    <mergeCell ref="P37:AJ37"/>
    <mergeCell ref="L38:N38"/>
    <mergeCell ref="AI42:AJ42"/>
    <mergeCell ref="AG40:AJ40"/>
    <mergeCell ref="R31:S31"/>
    <mergeCell ref="AE34:AK34"/>
    <mergeCell ref="AE35:AK35"/>
    <mergeCell ref="H38:K38"/>
    <mergeCell ref="B32:AI33"/>
    <mergeCell ref="B48:F48"/>
    <mergeCell ref="B49:F49"/>
    <mergeCell ref="U49:Y49"/>
    <mergeCell ref="M43:Q43"/>
    <mergeCell ref="AA43:AE43"/>
    <mergeCell ref="AG61:AH61"/>
    <mergeCell ref="C62:AE63"/>
    <mergeCell ref="H58:K58"/>
    <mergeCell ref="AF62:AG62"/>
    <mergeCell ref="M45:Q45"/>
    <mergeCell ref="AD45:AE45"/>
    <mergeCell ref="AE60:AF60"/>
    <mergeCell ref="B50:F50"/>
    <mergeCell ref="U50:Y50"/>
    <mergeCell ref="B51:F51"/>
    <mergeCell ref="U51:Y51"/>
    <mergeCell ref="B52:F52"/>
    <mergeCell ref="U52:Y52"/>
    <mergeCell ref="B53:F53"/>
    <mergeCell ref="U53:Y53"/>
    <mergeCell ref="B47:F47"/>
  </mergeCells>
  <conditionalFormatting sqref="B53:F53 U53:Y53">
    <cfRule type="cellIs" dxfId="44" priority="9" operator="notEqual">
      <formula>0</formula>
    </cfRule>
  </conditionalFormatting>
  <conditionalFormatting sqref="C64:D64 F64:AG64 AF62:AG63 C62">
    <cfRule type="expression" dxfId="43" priority="6">
      <formula>$L$58=""</formula>
    </cfRule>
  </conditionalFormatting>
  <conditionalFormatting sqref="AK58:AL58">
    <cfRule type="expression" dxfId="42" priority="5">
      <formula>$AF$62="Yes"</formula>
    </cfRule>
  </conditionalFormatting>
  <conditionalFormatting sqref="D20:AI21">
    <cfRule type="expression" dxfId="41" priority="4">
      <formula>$R$19&lt;&gt;"Yes"</formula>
    </cfRule>
  </conditionalFormatting>
  <conditionalFormatting sqref="B32:AI33">
    <cfRule type="expression" dxfId="40" priority="2">
      <formula>$R$31&lt;&gt;"no"</formula>
    </cfRule>
  </conditionalFormatting>
  <conditionalFormatting sqref="L58:M58">
    <cfRule type="expression" dxfId="39" priority="1">
      <formula>$AF$62="Yes"</formula>
    </cfRule>
  </conditionalFormatting>
  <conditionalFormatting sqref="C28 O27 B27:AK27">
    <cfRule type="expression" dxfId="38" priority="271">
      <formula>$Z$26&lt;&gt;"No"</formula>
    </cfRule>
  </conditionalFormatting>
  <dataValidations count="4">
    <dataValidation type="list" allowBlank="1" showInputMessage="1" showErrorMessage="1" sqref="S22:T22 R19:S19 AG61:AH61 AF62:AG62 AE60:AF60 R31:S31 Z26:AA26" xr:uid="{00000000-0002-0000-0600-000000000000}">
      <formula1>"Yes,No"</formula1>
    </dataValidation>
    <dataValidation type="list" allowBlank="1" showInputMessage="1" showErrorMessage="1" sqref="O41:Q41" xr:uid="{00000000-0002-0000-0600-000001000000}">
      <formula1>"Cost,Value"</formula1>
    </dataValidation>
    <dataValidation type="whole" operator="greaterThan" allowBlank="1" showInputMessage="1" showErrorMessage="1" sqref="M45:Q45 AA42:AE42 M42:Q42 AD45:AE45" xr:uid="{00000000-0002-0000-0600-000002000000}">
      <formula1>0</formula1>
    </dataValidation>
    <dataValidation type="list" allowBlank="1" showInputMessage="1" showErrorMessage="1" sqref="H18" xr:uid="{00000000-0002-0000-0600-000003000000}">
      <formula1>ListAgreementTypes</formula1>
    </dataValidation>
  </dataValidations>
  <pageMargins left="0.25" right="0.25"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8" id="{AD67F955-10A9-43DC-90E1-F1ECAACE1842}">
            <xm:f>'GP Exp'!$AU$8</xm:f>
            <x14:dxf>
              <font>
                <strike val="0"/>
                <color theme="0" tint="-0.24994659260841701"/>
              </font>
              <fill>
                <patternFill patternType="none">
                  <bgColor auto="1"/>
                </patternFill>
              </fill>
              <border>
                <bottom/>
              </border>
            </x14:dxf>
          </x14:cfRule>
          <xm:sqref>C60:AC60 AI60 AE60:AF60</xm:sqref>
        </x14:conditionalFormatting>
        <x14:conditionalFormatting xmlns:xm="http://schemas.microsoft.com/office/excel/2006/main">
          <x14:cfRule type="expression" priority="7" id="{4BEAE871-C335-4A0A-ADA6-2DBA87C67C80}">
            <xm:f>'GP Exp'!$AU$8&lt;&gt;TRUE</xm:f>
            <x14:dxf>
              <font>
                <strike val="0"/>
                <color theme="0" tint="-0.24994659260841701"/>
              </font>
              <fill>
                <patternFill patternType="none">
                  <bgColor auto="1"/>
                </patternFill>
              </fill>
              <border>
                <bottom/>
              </border>
            </x14:dxf>
          </x14:cfRule>
          <xm:sqref>C61:AE61 AG61:AH61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BN228"/>
  <sheetViews>
    <sheetView showGridLines="0" zoomScaleNormal="100" zoomScaleSheetLayoutView="98" zoomScalePageLayoutView="70" workbookViewId="0">
      <selection activeCell="G35" sqref="G35:H35"/>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80" t="s">
        <v>508</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c r="AU1" s="280"/>
      <c r="AV1" s="280"/>
      <c r="AW1" s="280"/>
      <c r="AX1" s="132" t="str">
        <f>HYPERLINK("#Instructions!N100","Instructions for LSQ tab »")</f>
        <v>Instructions for LSQ tab »</v>
      </c>
      <c r="AY1" s="108"/>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S3" s="100" t="s">
        <v>238</v>
      </c>
      <c r="T3" s="281">
        <f>INDEX(val,MATCH("g_ProjectName",ref,0))</f>
        <v>0</v>
      </c>
      <c r="U3" s="282"/>
      <c r="V3" s="282"/>
      <c r="W3" s="282"/>
      <c r="X3" s="282"/>
      <c r="Y3" s="282"/>
      <c r="Z3" s="282"/>
      <c r="AA3" s="282"/>
      <c r="AB3" s="282"/>
      <c r="AC3" s="282"/>
      <c r="AD3" s="282"/>
      <c r="AE3" s="282"/>
      <c r="AF3" s="282"/>
      <c r="AG3" s="282"/>
      <c r="AH3" s="282"/>
      <c r="AI3" s="283"/>
    </row>
    <row r="7" spans="1:66" x14ac:dyDescent="0.2">
      <c r="H7" s="100"/>
      <c r="K7" s="100"/>
      <c r="N7" s="100"/>
      <c r="Q7" s="100"/>
      <c r="T7" s="100"/>
    </row>
    <row r="8" spans="1:66" ht="15.75" x14ac:dyDescent="0.25">
      <c r="D8" s="101" t="s">
        <v>510</v>
      </c>
      <c r="H8" s="100"/>
      <c r="K8" s="100"/>
      <c r="N8" s="100"/>
      <c r="Q8" s="100"/>
      <c r="T8" s="100"/>
      <c r="W8" s="100"/>
      <c r="Z8" s="100"/>
      <c r="AC8" s="100"/>
    </row>
    <row r="9" spans="1:66" x14ac:dyDescent="0.2">
      <c r="H9" s="100"/>
      <c r="K9" s="100"/>
      <c r="N9" s="100"/>
      <c r="Q9" s="100"/>
      <c r="T9" s="100"/>
      <c r="W9" s="100"/>
      <c r="Z9" s="100"/>
      <c r="AC9" s="100"/>
    </row>
    <row r="10" spans="1:66" x14ac:dyDescent="0.2">
      <c r="D10" s="102" t="s">
        <v>512</v>
      </c>
      <c r="E10" s="103" t="s">
        <v>511</v>
      </c>
      <c r="F10" s="103"/>
      <c r="G10" s="103"/>
      <c r="H10" s="104"/>
      <c r="I10" s="103"/>
      <c r="J10" s="103"/>
      <c r="K10" s="100"/>
      <c r="N10" s="100"/>
      <c r="Q10" s="100"/>
      <c r="T10" s="100"/>
      <c r="W10" s="100"/>
      <c r="Z10" s="100"/>
      <c r="AC10" s="100"/>
    </row>
    <row r="11" spans="1:66" x14ac:dyDescent="0.2">
      <c r="H11" s="100"/>
      <c r="K11" s="100"/>
      <c r="N11" s="100"/>
      <c r="Q11" s="100"/>
      <c r="T11" s="100"/>
      <c r="W11" s="100"/>
      <c r="Z11" s="100"/>
      <c r="AC11" s="100"/>
    </row>
    <row r="12" spans="1:66" ht="12.75" customHeight="1" x14ac:dyDescent="0.2">
      <c r="E12" s="279" t="s">
        <v>513</v>
      </c>
      <c r="F12" s="279"/>
      <c r="G12" s="279"/>
      <c r="H12" s="279"/>
      <c r="I12" s="279"/>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79"/>
      <c r="AN12" s="279"/>
      <c r="AO12" s="279"/>
      <c r="AP12" s="279"/>
      <c r="AQ12" s="279"/>
      <c r="AR12" s="279"/>
      <c r="AS12" s="279"/>
      <c r="AT12" s="279"/>
    </row>
    <row r="13" spans="1:66" ht="12.75" customHeight="1" x14ac:dyDescent="0.2">
      <c r="E13" s="279"/>
      <c r="F13" s="279"/>
      <c r="G13" s="279"/>
      <c r="H13" s="279"/>
      <c r="I13" s="279"/>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79"/>
      <c r="AN13" s="279"/>
      <c r="AO13" s="279"/>
      <c r="AP13" s="279"/>
      <c r="AQ13" s="279"/>
      <c r="AR13" s="279"/>
      <c r="AS13" s="279"/>
      <c r="AT13" s="279"/>
    </row>
    <row r="14" spans="1:66" ht="12.75" customHeight="1" x14ac:dyDescent="0.2">
      <c r="E14" s="279"/>
      <c r="F14" s="279"/>
      <c r="G14" s="279"/>
      <c r="H14" s="279"/>
      <c r="I14" s="279"/>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9"/>
      <c r="AL14" s="279"/>
      <c r="AM14" s="279"/>
      <c r="AN14" s="279"/>
      <c r="AO14" s="279"/>
      <c r="AP14" s="279"/>
      <c r="AQ14" s="279"/>
      <c r="AR14" s="279"/>
      <c r="AS14" s="279"/>
      <c r="AT14" s="279"/>
    </row>
    <row r="15" spans="1:66" ht="12.75" customHeight="1" x14ac:dyDescent="0.2">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79"/>
      <c r="AM15" s="279"/>
      <c r="AN15" s="279"/>
      <c r="AO15" s="279"/>
      <c r="AP15" s="279"/>
      <c r="AQ15" s="279"/>
      <c r="AR15" s="279"/>
      <c r="AS15" s="279"/>
      <c r="AT15" s="279"/>
    </row>
    <row r="16" spans="1:66" ht="15" customHeight="1" x14ac:dyDescent="0.2">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279"/>
      <c r="AM16" s="279"/>
      <c r="AN16" s="279"/>
      <c r="AO16" s="279"/>
      <c r="AP16" s="279"/>
      <c r="AQ16" s="279"/>
      <c r="AR16" s="279"/>
      <c r="AS16" s="279"/>
      <c r="AT16" s="279"/>
    </row>
    <row r="17" spans="3:47" ht="15" customHeight="1" x14ac:dyDescent="0.2">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c r="AN17" s="279"/>
      <c r="AO17" s="279"/>
      <c r="AP17" s="279"/>
      <c r="AQ17" s="279"/>
      <c r="AR17" s="279"/>
      <c r="AS17" s="279"/>
      <c r="AT17" s="279"/>
    </row>
    <row r="18" spans="3:47" ht="15" customHeight="1" x14ac:dyDescent="0.2">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c r="AN18" s="279"/>
      <c r="AO18" s="279"/>
      <c r="AP18" s="279"/>
      <c r="AQ18" s="279"/>
      <c r="AR18" s="279"/>
      <c r="AS18" s="279"/>
      <c r="AT18" s="279"/>
    </row>
    <row r="19" spans="3:47" ht="15" customHeight="1" x14ac:dyDescent="0.2">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c r="AN19" s="279"/>
      <c r="AO19" s="279"/>
      <c r="AP19" s="279"/>
      <c r="AQ19" s="279"/>
      <c r="AR19" s="279"/>
      <c r="AS19" s="279"/>
      <c r="AT19" s="279"/>
    </row>
    <row r="20" spans="3:47" x14ac:dyDescent="0.2">
      <c r="D20" s="102" t="s">
        <v>514</v>
      </c>
      <c r="E20" s="103" t="s">
        <v>515</v>
      </c>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row>
    <row r="21" spans="3:47" x14ac:dyDescent="0.2">
      <c r="E21" s="279" t="s">
        <v>516</v>
      </c>
      <c r="F21" s="279"/>
      <c r="G21" s="279"/>
      <c r="H21" s="279"/>
      <c r="I21" s="279"/>
      <c r="J21" s="279"/>
      <c r="K21" s="279"/>
      <c r="L21" s="279"/>
      <c r="M21" s="279"/>
      <c r="N21" s="279"/>
      <c r="O21" s="279"/>
      <c r="P21" s="279"/>
      <c r="Q21" s="279"/>
      <c r="R21" s="279"/>
      <c r="S21" s="279"/>
      <c r="T21" s="279"/>
      <c r="U21" s="279"/>
      <c r="V21" s="279"/>
      <c r="W21" s="279"/>
      <c r="X21" s="279"/>
      <c r="Y21" s="279"/>
      <c r="Z21" s="279"/>
      <c r="AA21" s="279"/>
      <c r="AB21" s="279"/>
      <c r="AC21" s="279"/>
      <c r="AD21" s="279"/>
      <c r="AE21" s="279"/>
      <c r="AF21" s="279"/>
      <c r="AG21" s="279"/>
      <c r="AH21" s="279"/>
      <c r="AI21" s="279"/>
      <c r="AJ21" s="279"/>
      <c r="AK21" s="279"/>
      <c r="AL21" s="279"/>
      <c r="AM21" s="279"/>
      <c r="AN21" s="279"/>
      <c r="AO21" s="279"/>
      <c r="AP21" s="279"/>
      <c r="AQ21" s="279"/>
      <c r="AR21" s="279"/>
      <c r="AS21" s="279"/>
      <c r="AT21" s="279"/>
    </row>
    <row r="22" spans="3:47" x14ac:dyDescent="0.2">
      <c r="E22" s="279"/>
      <c r="F22" s="279"/>
      <c r="G22" s="279"/>
      <c r="H22" s="279"/>
      <c r="I22" s="279"/>
      <c r="J22" s="279"/>
      <c r="K22" s="279"/>
      <c r="L22" s="279"/>
      <c r="M22" s="279"/>
      <c r="N22" s="279"/>
      <c r="O22" s="279"/>
      <c r="P22" s="279"/>
      <c r="Q22" s="279"/>
      <c r="R22" s="279"/>
      <c r="S22" s="279"/>
      <c r="T22" s="279"/>
      <c r="U22" s="279"/>
      <c r="V22" s="279"/>
      <c r="W22" s="279"/>
      <c r="X22" s="279"/>
      <c r="Y22" s="279"/>
      <c r="Z22" s="279"/>
      <c r="AA22" s="279"/>
      <c r="AB22" s="279"/>
      <c r="AC22" s="279"/>
      <c r="AD22" s="279"/>
      <c r="AE22" s="279"/>
      <c r="AF22" s="279"/>
      <c r="AG22" s="279"/>
      <c r="AH22" s="279"/>
      <c r="AI22" s="279"/>
      <c r="AJ22" s="279"/>
      <c r="AK22" s="279"/>
      <c r="AL22" s="279"/>
      <c r="AM22" s="279"/>
      <c r="AN22" s="279"/>
      <c r="AO22" s="279"/>
      <c r="AP22" s="279"/>
      <c r="AQ22" s="279"/>
      <c r="AR22" s="279"/>
      <c r="AS22" s="279"/>
      <c r="AT22" s="279"/>
    </row>
    <row r="23" spans="3:47" x14ac:dyDescent="0.2">
      <c r="E23" s="279"/>
      <c r="F23" s="279"/>
      <c r="G23" s="279"/>
      <c r="H23" s="279"/>
      <c r="I23" s="279"/>
      <c r="J23" s="279"/>
      <c r="K23" s="279"/>
      <c r="L23" s="279"/>
      <c r="M23" s="279"/>
      <c r="N23" s="279"/>
      <c r="O23" s="279"/>
      <c r="P23" s="279"/>
      <c r="Q23" s="279"/>
      <c r="R23" s="279"/>
      <c r="S23" s="279"/>
      <c r="T23" s="279"/>
      <c r="U23" s="279"/>
      <c r="V23" s="279"/>
      <c r="W23" s="279"/>
      <c r="X23" s="279"/>
      <c r="Y23" s="279"/>
      <c r="Z23" s="279"/>
      <c r="AA23" s="279"/>
      <c r="AB23" s="279"/>
      <c r="AC23" s="279"/>
      <c r="AD23" s="279"/>
      <c r="AE23" s="279"/>
      <c r="AF23" s="279"/>
      <c r="AG23" s="279"/>
      <c r="AH23" s="279"/>
      <c r="AI23" s="279"/>
      <c r="AJ23" s="279"/>
      <c r="AK23" s="279"/>
      <c r="AL23" s="279"/>
      <c r="AM23" s="279"/>
      <c r="AN23" s="279"/>
      <c r="AO23" s="279"/>
      <c r="AP23" s="279"/>
      <c r="AQ23" s="279"/>
      <c r="AR23" s="279"/>
      <c r="AS23" s="279"/>
      <c r="AT23" s="279"/>
    </row>
    <row r="24" spans="3:47" x14ac:dyDescent="0.2">
      <c r="E24" s="279"/>
      <c r="F24" s="279"/>
      <c r="G24" s="279"/>
      <c r="H24" s="279"/>
      <c r="I24" s="279"/>
      <c r="J24" s="279"/>
      <c r="K24" s="279"/>
      <c r="L24" s="279"/>
      <c r="M24" s="279"/>
      <c r="N24" s="279"/>
      <c r="O24" s="279"/>
      <c r="P24" s="279"/>
      <c r="Q24" s="279"/>
      <c r="R24" s="279"/>
      <c r="S24" s="279"/>
      <c r="T24" s="279"/>
      <c r="U24" s="279"/>
      <c r="V24" s="279"/>
      <c r="W24" s="279"/>
      <c r="X24" s="279"/>
      <c r="Y24" s="279"/>
      <c r="Z24" s="279"/>
      <c r="AA24" s="279"/>
      <c r="AB24" s="279"/>
      <c r="AC24" s="279"/>
      <c r="AD24" s="279"/>
      <c r="AE24" s="279"/>
      <c r="AF24" s="279"/>
      <c r="AG24" s="279"/>
      <c r="AH24" s="279"/>
      <c r="AI24" s="279"/>
      <c r="AJ24" s="279"/>
      <c r="AK24" s="279"/>
      <c r="AL24" s="279"/>
      <c r="AM24" s="279"/>
      <c r="AN24" s="279"/>
      <c r="AO24" s="279"/>
      <c r="AP24" s="279"/>
      <c r="AQ24" s="279"/>
      <c r="AR24" s="279"/>
      <c r="AS24" s="279"/>
      <c r="AT24" s="279"/>
    </row>
    <row r="25" spans="3:47" x14ac:dyDescent="0.2">
      <c r="E25" s="279"/>
      <c r="F25" s="279"/>
      <c r="G25" s="279"/>
      <c r="H25" s="279"/>
      <c r="I25" s="279"/>
      <c r="J25" s="279"/>
      <c r="K25" s="279"/>
      <c r="L25" s="279"/>
      <c r="M25" s="279"/>
      <c r="N25" s="279"/>
      <c r="O25" s="279"/>
      <c r="P25" s="279"/>
      <c r="Q25" s="279"/>
      <c r="R25" s="279"/>
      <c r="S25" s="279"/>
      <c r="T25" s="279"/>
      <c r="U25" s="279"/>
      <c r="V25" s="279"/>
      <c r="W25" s="279"/>
      <c r="X25" s="279"/>
      <c r="Y25" s="279"/>
      <c r="Z25" s="279"/>
      <c r="AA25" s="279"/>
      <c r="AB25" s="279"/>
      <c r="AC25" s="279"/>
      <c r="AD25" s="279"/>
      <c r="AE25" s="279"/>
      <c r="AF25" s="279"/>
      <c r="AG25" s="279"/>
      <c r="AH25" s="279"/>
      <c r="AI25" s="279"/>
      <c r="AJ25" s="279"/>
      <c r="AK25" s="279"/>
      <c r="AL25" s="279"/>
      <c r="AM25" s="279"/>
      <c r="AN25" s="279"/>
      <c r="AO25" s="279"/>
      <c r="AP25" s="279"/>
      <c r="AQ25" s="279"/>
      <c r="AR25" s="279"/>
      <c r="AS25" s="279"/>
      <c r="AT25" s="279"/>
    </row>
    <row r="26" spans="3:47" x14ac:dyDescent="0.2">
      <c r="E26" s="279"/>
      <c r="F26" s="279"/>
      <c r="G26" s="279"/>
      <c r="H26" s="279"/>
      <c r="I26" s="279"/>
      <c r="J26" s="279"/>
      <c r="K26" s="279"/>
      <c r="L26" s="279"/>
      <c r="M26" s="279"/>
      <c r="N26" s="279"/>
      <c r="O26" s="279"/>
      <c r="P26" s="279"/>
      <c r="Q26" s="279"/>
      <c r="R26" s="279"/>
      <c r="S26" s="279"/>
      <c r="T26" s="279"/>
      <c r="U26" s="279"/>
      <c r="V26" s="279"/>
      <c r="W26" s="279"/>
      <c r="X26" s="279"/>
      <c r="Y26" s="279"/>
      <c r="Z26" s="279"/>
      <c r="AA26" s="279"/>
      <c r="AB26" s="279"/>
      <c r="AC26" s="279"/>
      <c r="AD26" s="279"/>
      <c r="AE26" s="279"/>
      <c r="AF26" s="279"/>
      <c r="AG26" s="279"/>
      <c r="AH26" s="279"/>
      <c r="AI26" s="279"/>
      <c r="AJ26" s="279"/>
      <c r="AK26" s="279"/>
      <c r="AL26" s="279"/>
      <c r="AM26" s="279"/>
      <c r="AN26" s="279"/>
      <c r="AO26" s="279"/>
      <c r="AP26" s="279"/>
      <c r="AQ26" s="279"/>
      <c r="AR26" s="279"/>
      <c r="AS26" s="279"/>
      <c r="AT26" s="279"/>
    </row>
    <row r="27" spans="3:47" x14ac:dyDescent="0.2">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79"/>
      <c r="AN27" s="279"/>
      <c r="AO27" s="279"/>
      <c r="AP27" s="279"/>
      <c r="AQ27" s="279"/>
      <c r="AR27" s="279"/>
      <c r="AS27" s="279"/>
      <c r="AT27" s="279"/>
    </row>
    <row r="28" spans="3:47" x14ac:dyDescent="0.2">
      <c r="C28" s="279" t="s">
        <v>517</v>
      </c>
      <c r="D28" s="279"/>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row>
    <row r="29" spans="3:47" x14ac:dyDescent="0.2">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c r="AA29" s="279"/>
      <c r="AB29" s="279"/>
      <c r="AC29" s="279"/>
      <c r="AD29" s="279"/>
      <c r="AE29" s="279"/>
      <c r="AF29" s="279"/>
      <c r="AG29" s="279"/>
      <c r="AH29" s="279"/>
      <c r="AI29" s="279"/>
      <c r="AJ29" s="279"/>
      <c r="AK29" s="279"/>
      <c r="AL29" s="279"/>
      <c r="AM29" s="279"/>
      <c r="AN29" s="279"/>
      <c r="AO29" s="279"/>
      <c r="AP29" s="279"/>
      <c r="AQ29" s="279"/>
      <c r="AR29" s="279"/>
      <c r="AS29" s="279"/>
      <c r="AT29" s="279"/>
      <c r="AU29" s="279"/>
    </row>
    <row r="30" spans="3:47" x14ac:dyDescent="0.2">
      <c r="C30" s="279"/>
      <c r="D30" s="279"/>
      <c r="E30" s="279"/>
      <c r="F30" s="279"/>
      <c r="G30" s="279"/>
      <c r="H30" s="279"/>
      <c r="I30" s="279"/>
      <c r="J30" s="279"/>
      <c r="K30" s="279"/>
      <c r="L30" s="279"/>
      <c r="M30" s="279"/>
      <c r="N30" s="279"/>
      <c r="O30" s="279"/>
      <c r="P30" s="279"/>
      <c r="Q30" s="279"/>
      <c r="R30" s="279"/>
      <c r="S30" s="279"/>
      <c r="T30" s="279"/>
      <c r="U30" s="279"/>
      <c r="V30" s="279"/>
      <c r="W30" s="279"/>
      <c r="X30" s="279"/>
      <c r="Y30" s="279"/>
      <c r="Z30" s="279"/>
      <c r="AA30" s="279"/>
      <c r="AB30" s="279"/>
      <c r="AC30" s="279"/>
      <c r="AD30" s="279"/>
      <c r="AE30" s="279"/>
      <c r="AF30" s="279"/>
      <c r="AG30" s="279"/>
      <c r="AH30" s="279"/>
      <c r="AI30" s="279"/>
      <c r="AJ30" s="279"/>
      <c r="AK30" s="279"/>
      <c r="AL30" s="279"/>
      <c r="AM30" s="279"/>
      <c r="AN30" s="279"/>
      <c r="AO30" s="279"/>
      <c r="AP30" s="279"/>
      <c r="AQ30" s="279"/>
      <c r="AR30" s="279"/>
      <c r="AS30" s="279"/>
      <c r="AT30" s="279"/>
      <c r="AU30" s="279"/>
    </row>
    <row r="31" spans="3:47" ht="15" customHeight="1" x14ac:dyDescent="0.2">
      <c r="C31" s="279"/>
      <c r="D31" s="279"/>
      <c r="E31" s="279"/>
      <c r="F31" s="279"/>
      <c r="G31" s="279"/>
      <c r="H31" s="279"/>
      <c r="I31" s="279"/>
      <c r="J31" s="279"/>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row>
    <row r="32" spans="3:47" x14ac:dyDescent="0.2">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row>
    <row r="33" spans="2:49" ht="15.75" x14ac:dyDescent="0.25">
      <c r="C33" s="107"/>
      <c r="D33" s="105" t="s">
        <v>526</v>
      </c>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row>
    <row r="34" spans="2:49" x14ac:dyDescent="0.2">
      <c r="C34" s="107"/>
      <c r="D34" s="107"/>
      <c r="E34" s="107"/>
      <c r="F34" s="107"/>
      <c r="G34" s="107"/>
      <c r="H34" s="107"/>
      <c r="I34" s="107"/>
      <c r="J34" s="107"/>
      <c r="K34" s="107"/>
      <c r="L34" s="107"/>
      <c r="M34" s="107"/>
      <c r="N34" s="107"/>
      <c r="O34" s="107"/>
      <c r="P34" s="107"/>
      <c r="Q34" s="107"/>
      <c r="R34" s="107"/>
      <c r="S34" s="107"/>
      <c r="T34" s="107"/>
      <c r="AK34" s="107"/>
      <c r="AL34" s="107"/>
      <c r="AM34" s="107"/>
      <c r="AN34" s="107"/>
      <c r="AO34" s="107"/>
      <c r="AP34" s="107"/>
      <c r="AQ34" s="107"/>
      <c r="AR34" s="107"/>
      <c r="AS34" s="107"/>
      <c r="AT34" s="107"/>
      <c r="AU34" s="107"/>
    </row>
    <row r="35" spans="2:49" ht="15.75" x14ac:dyDescent="0.2">
      <c r="C35" s="107"/>
      <c r="D35" s="107"/>
      <c r="E35" s="107"/>
      <c r="F35" s="107"/>
      <c r="G35" s="278"/>
      <c r="H35" s="278"/>
      <c r="J35" s="98" t="s">
        <v>518</v>
      </c>
      <c r="K35" s="100"/>
      <c r="N35" s="107"/>
      <c r="O35" s="107"/>
      <c r="P35" s="107"/>
      <c r="Q35" s="107"/>
      <c r="R35" s="107"/>
      <c r="S35" s="107"/>
      <c r="T35" s="107"/>
      <c r="AK35" s="107"/>
      <c r="AL35" s="107"/>
      <c r="AM35" s="107"/>
      <c r="AN35" s="107"/>
      <c r="AO35" s="107"/>
      <c r="AP35" s="107"/>
      <c r="AQ35" s="107"/>
      <c r="AR35" s="107"/>
      <c r="AS35" s="107"/>
      <c r="AT35" s="107"/>
      <c r="AU35" s="107"/>
    </row>
    <row r="36" spans="2:49" ht="18" x14ac:dyDescent="0.2">
      <c r="H36" s="100"/>
      <c r="K36" s="100"/>
      <c r="N36" s="100"/>
      <c r="Q36" s="100"/>
      <c r="T36" s="100"/>
      <c r="V36" s="133" t="str">
        <f>IF(AND(G35="X",G37="X"),"!","")</f>
        <v/>
      </c>
      <c r="W36" s="80" t="str">
        <f>IF(V36="!","Both boxes cannot be selected.","")</f>
        <v/>
      </c>
      <c r="Z36" s="100"/>
      <c r="AC36" s="100"/>
    </row>
    <row r="37" spans="2:49" ht="15.75" x14ac:dyDescent="0.2">
      <c r="G37" s="278"/>
      <c r="H37" s="278"/>
      <c r="J37" s="98" t="s">
        <v>519</v>
      </c>
      <c r="K37" s="100"/>
      <c r="N37" s="100"/>
      <c r="Q37" s="100"/>
      <c r="T37" s="100"/>
      <c r="W37" s="100"/>
      <c r="Z37" s="100"/>
      <c r="AC37" s="100"/>
    </row>
    <row r="38" spans="2:49" x14ac:dyDescent="0.2">
      <c r="K38" s="134" t="s">
        <v>676</v>
      </c>
      <c r="N38" s="100"/>
      <c r="Q38" s="100"/>
      <c r="T38" s="100"/>
      <c r="W38" s="100"/>
      <c r="Z38" s="100"/>
      <c r="AC38" s="100"/>
    </row>
    <row r="39" spans="2:49" x14ac:dyDescent="0.2">
      <c r="N39" s="100"/>
      <c r="Q39" s="100"/>
      <c r="T39" s="100"/>
      <c r="W39" s="100"/>
      <c r="Z39" s="100"/>
      <c r="AC39" s="100"/>
    </row>
    <row r="40" spans="2:49" x14ac:dyDescent="0.2">
      <c r="Z40" s="100"/>
      <c r="AC40" s="100"/>
    </row>
    <row r="41" spans="2:49" x14ac:dyDescent="0.2">
      <c r="H41" s="100"/>
      <c r="J41" s="100" t="s">
        <v>527</v>
      </c>
      <c r="K41" s="272">
        <f>IFERROR(INDEX(GeneralPartners[LSQoptions],5),"")</f>
        <v>0</v>
      </c>
      <c r="L41" s="272"/>
      <c r="M41" s="272"/>
      <c r="N41" s="272"/>
      <c r="O41" s="272"/>
      <c r="P41" s="272"/>
      <c r="Q41" s="272"/>
      <c r="R41" s="272"/>
      <c r="S41" s="272"/>
      <c r="T41" s="272"/>
      <c r="U41" s="272"/>
      <c r="V41" s="272"/>
      <c r="W41" s="272"/>
      <c r="X41" s="272"/>
      <c r="Y41" s="272"/>
      <c r="Z41" s="272"/>
    </row>
    <row r="42" spans="2:49" x14ac:dyDescent="0.2">
      <c r="H42" s="100"/>
      <c r="J42" s="100"/>
      <c r="K42" s="273"/>
      <c r="L42" s="273"/>
      <c r="M42" s="273"/>
      <c r="N42" s="273"/>
      <c r="O42" s="273"/>
      <c r="P42" s="273"/>
      <c r="Q42" s="273"/>
      <c r="R42" s="273"/>
      <c r="S42" s="273"/>
      <c r="T42" s="273"/>
      <c r="U42" s="273"/>
      <c r="V42" s="273"/>
      <c r="W42" s="273"/>
      <c r="X42" s="273"/>
      <c r="Y42" s="273"/>
      <c r="Z42" s="273"/>
      <c r="AE42" s="100" t="s">
        <v>521</v>
      </c>
      <c r="AF42" s="106"/>
      <c r="AG42" s="106"/>
      <c r="AH42" s="106"/>
      <c r="AI42" s="106"/>
      <c r="AJ42" s="106"/>
      <c r="AK42" s="106"/>
      <c r="AL42" s="106"/>
      <c r="AM42" s="106"/>
      <c r="AN42" s="106"/>
      <c r="AO42" s="106"/>
      <c r="AP42" s="106"/>
      <c r="AQ42" s="106"/>
      <c r="AR42" s="106"/>
      <c r="AS42" s="106"/>
      <c r="AT42" s="106"/>
      <c r="AU42" s="106"/>
      <c r="AV42" s="106"/>
      <c r="AW42" s="106"/>
    </row>
    <row r="43" spans="2:49" x14ac:dyDescent="0.2">
      <c r="J43" s="100" t="s">
        <v>351</v>
      </c>
      <c r="K43" s="274"/>
      <c r="L43" s="274"/>
      <c r="M43" s="274"/>
      <c r="N43" s="274"/>
      <c r="O43" s="274"/>
      <c r="P43" s="274"/>
      <c r="Q43" s="274"/>
      <c r="R43" s="274"/>
      <c r="S43" s="274"/>
      <c r="T43" s="274"/>
      <c r="U43" s="274"/>
      <c r="V43" s="274"/>
      <c r="W43" s="274"/>
      <c r="X43" s="274"/>
      <c r="Y43" s="274"/>
      <c r="Z43" s="274"/>
      <c r="AC43" s="100"/>
      <c r="AF43" s="275" t="str">
        <f>IFERROR(INDEX(GeneralPartners[Type],MATCH(K41,GeneralPartners[LSQoptions],0)),"")</f>
        <v>General Partner</v>
      </c>
      <c r="AG43" s="275"/>
      <c r="AH43" s="275"/>
      <c r="AI43" s="275"/>
      <c r="AJ43" s="275"/>
      <c r="AK43" s="275"/>
      <c r="AL43" s="275"/>
      <c r="AM43" s="275"/>
      <c r="AN43" s="275"/>
      <c r="AO43" s="275"/>
      <c r="AP43" s="275"/>
      <c r="AQ43" s="275"/>
      <c r="AR43" s="275"/>
      <c r="AS43" s="275"/>
      <c r="AT43" s="275"/>
      <c r="AU43" s="275"/>
      <c r="AV43" s="275"/>
      <c r="AW43" s="275"/>
    </row>
    <row r="44" spans="2:49" x14ac:dyDescent="0.2">
      <c r="J44" s="100" t="s">
        <v>352</v>
      </c>
      <c r="K44" s="274"/>
      <c r="L44" s="274"/>
      <c r="M44" s="274"/>
      <c r="N44" s="274"/>
      <c r="O44" s="274"/>
      <c r="P44" s="274"/>
      <c r="Q44" s="274"/>
      <c r="R44" s="274"/>
      <c r="S44" s="274"/>
      <c r="T44" s="274"/>
      <c r="U44" s="274"/>
      <c r="V44" s="274"/>
      <c r="W44" s="274"/>
      <c r="X44" s="274"/>
      <c r="Y44" s="274"/>
      <c r="Z44" s="274"/>
      <c r="AC44" s="100"/>
      <c r="AE44" s="100" t="s">
        <v>313</v>
      </c>
      <c r="AF44" s="276"/>
      <c r="AG44" s="277"/>
      <c r="AH44" s="277"/>
      <c r="AI44" s="277"/>
      <c r="AJ44" s="277"/>
      <c r="AK44" s="277"/>
    </row>
    <row r="45" spans="2:49" x14ac:dyDescent="0.2">
      <c r="B45" s="80" t="str">
        <f t="shared" ref="B45:Y45" si="0">IF(A45="!","Only tribal applicants may use developer experience","")</f>
        <v/>
      </c>
      <c r="C45" s="80" t="str">
        <f t="shared" si="0"/>
        <v/>
      </c>
      <c r="D45" s="80" t="str">
        <f t="shared" si="0"/>
        <v/>
      </c>
      <c r="E45" s="80" t="str">
        <f t="shared" si="0"/>
        <v/>
      </c>
      <c r="F45" s="80" t="str">
        <f t="shared" si="0"/>
        <v/>
      </c>
      <c r="G45" s="80" t="str">
        <f t="shared" si="0"/>
        <v/>
      </c>
      <c r="H45" s="80" t="str">
        <f t="shared" si="0"/>
        <v/>
      </c>
      <c r="I45" s="80" t="str">
        <f t="shared" si="0"/>
        <v/>
      </c>
      <c r="J45" s="80" t="str">
        <f t="shared" si="0"/>
        <v/>
      </c>
      <c r="K45" s="80" t="str">
        <f t="shared" si="0"/>
        <v/>
      </c>
      <c r="L45" s="80" t="str">
        <f t="shared" si="0"/>
        <v/>
      </c>
      <c r="M45" s="80" t="str">
        <f t="shared" si="0"/>
        <v/>
      </c>
      <c r="N45" s="80" t="str">
        <f t="shared" si="0"/>
        <v/>
      </c>
      <c r="O45" s="80" t="str">
        <f t="shared" si="0"/>
        <v/>
      </c>
      <c r="P45" s="80" t="str">
        <f t="shared" si="0"/>
        <v/>
      </c>
      <c r="Q45" s="80" t="str">
        <f t="shared" si="0"/>
        <v/>
      </c>
      <c r="R45" s="80" t="str">
        <f t="shared" si="0"/>
        <v/>
      </c>
      <c r="S45" s="80" t="str">
        <f t="shared" si="0"/>
        <v/>
      </c>
      <c r="T45" s="80" t="str">
        <f t="shared" si="0"/>
        <v/>
      </c>
      <c r="U45" s="80" t="str">
        <f t="shared" si="0"/>
        <v/>
      </c>
      <c r="V45" s="80" t="str">
        <f t="shared" si="0"/>
        <v/>
      </c>
      <c r="W45" s="80" t="str">
        <f t="shared" si="0"/>
        <v/>
      </c>
      <c r="X45" s="80" t="str">
        <f t="shared" si="0"/>
        <v/>
      </c>
      <c r="Y45" s="80" t="str">
        <f t="shared" si="0"/>
        <v/>
      </c>
      <c r="Z45" s="80" t="str">
        <f>IF(Y45="!","Only tribal applicants may use developer experience","")</f>
        <v/>
      </c>
    </row>
    <row r="53" spans="4:46" ht="15.75" x14ac:dyDescent="0.25">
      <c r="D53" s="101" t="s">
        <v>510</v>
      </c>
      <c r="H53" s="100"/>
      <c r="K53" s="100"/>
      <c r="N53" s="100"/>
      <c r="Q53" s="100"/>
      <c r="T53" s="100"/>
      <c r="W53" s="100"/>
      <c r="Z53" s="100"/>
      <c r="AC53" s="100"/>
    </row>
    <row r="54" spans="4:46" x14ac:dyDescent="0.2">
      <c r="H54" s="100"/>
      <c r="K54" s="100"/>
      <c r="N54" s="100"/>
      <c r="Q54" s="100"/>
      <c r="T54" s="100"/>
      <c r="W54" s="100"/>
      <c r="Z54" s="100"/>
      <c r="AC54" s="100"/>
    </row>
    <row r="55" spans="4:46" x14ac:dyDescent="0.2">
      <c r="D55" s="102" t="s">
        <v>512</v>
      </c>
      <c r="E55" s="103" t="s">
        <v>511</v>
      </c>
      <c r="F55" s="103"/>
      <c r="G55" s="103"/>
      <c r="H55" s="104"/>
      <c r="I55" s="103"/>
      <c r="J55" s="103"/>
      <c r="K55" s="100"/>
      <c r="N55" s="100"/>
      <c r="Q55" s="100"/>
      <c r="T55" s="100"/>
      <c r="W55" s="100"/>
      <c r="Z55" s="100"/>
      <c r="AC55" s="100"/>
    </row>
    <row r="56" spans="4:46" x14ac:dyDescent="0.2">
      <c r="H56" s="100"/>
      <c r="K56" s="100"/>
      <c r="N56" s="100"/>
      <c r="Q56" s="100"/>
      <c r="T56" s="100"/>
      <c r="W56" s="100"/>
      <c r="Z56" s="100"/>
      <c r="AC56" s="100"/>
    </row>
    <row r="57" spans="4:46" ht="12.75" customHeight="1" x14ac:dyDescent="0.2">
      <c r="E57" s="279" t="s">
        <v>513</v>
      </c>
      <c r="F57" s="279"/>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79"/>
      <c r="AE57" s="279"/>
      <c r="AF57" s="279"/>
      <c r="AG57" s="279"/>
      <c r="AH57" s="279"/>
      <c r="AI57" s="279"/>
      <c r="AJ57" s="279"/>
      <c r="AK57" s="279"/>
      <c r="AL57" s="279"/>
      <c r="AM57" s="279"/>
      <c r="AN57" s="279"/>
      <c r="AO57" s="279"/>
      <c r="AP57" s="279"/>
      <c r="AQ57" s="279"/>
      <c r="AR57" s="279"/>
      <c r="AS57" s="279"/>
      <c r="AT57" s="279"/>
    </row>
    <row r="58" spans="4:46" ht="12.75" customHeight="1" x14ac:dyDescent="0.2">
      <c r="E58" s="279"/>
      <c r="F58" s="279"/>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79"/>
      <c r="AE58" s="279"/>
      <c r="AF58" s="279"/>
      <c r="AG58" s="279"/>
      <c r="AH58" s="279"/>
      <c r="AI58" s="279"/>
      <c r="AJ58" s="279"/>
      <c r="AK58" s="279"/>
      <c r="AL58" s="279"/>
      <c r="AM58" s="279"/>
      <c r="AN58" s="279"/>
      <c r="AO58" s="279"/>
      <c r="AP58" s="279"/>
      <c r="AQ58" s="279"/>
      <c r="AR58" s="279"/>
      <c r="AS58" s="279"/>
      <c r="AT58" s="279"/>
    </row>
    <row r="59" spans="4:46" ht="12.75" customHeight="1" x14ac:dyDescent="0.2">
      <c r="E59" s="279"/>
      <c r="F59" s="279"/>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79"/>
      <c r="AE59" s="279"/>
      <c r="AF59" s="279"/>
      <c r="AG59" s="279"/>
      <c r="AH59" s="279"/>
      <c r="AI59" s="279"/>
      <c r="AJ59" s="279"/>
      <c r="AK59" s="279"/>
      <c r="AL59" s="279"/>
      <c r="AM59" s="279"/>
      <c r="AN59" s="279"/>
      <c r="AO59" s="279"/>
      <c r="AP59" s="279"/>
      <c r="AQ59" s="279"/>
      <c r="AR59" s="279"/>
      <c r="AS59" s="279"/>
      <c r="AT59" s="279"/>
    </row>
    <row r="60" spans="4:46" ht="12.75" customHeight="1" x14ac:dyDescent="0.2">
      <c r="E60" s="279"/>
      <c r="F60" s="279"/>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79"/>
      <c r="AE60" s="279"/>
      <c r="AF60" s="279"/>
      <c r="AG60" s="279"/>
      <c r="AH60" s="279"/>
      <c r="AI60" s="279"/>
      <c r="AJ60" s="279"/>
      <c r="AK60" s="279"/>
      <c r="AL60" s="279"/>
      <c r="AM60" s="279"/>
      <c r="AN60" s="279"/>
      <c r="AO60" s="279"/>
      <c r="AP60" s="279"/>
      <c r="AQ60" s="279"/>
      <c r="AR60" s="279"/>
      <c r="AS60" s="279"/>
      <c r="AT60" s="279"/>
    </row>
    <row r="61" spans="4:46" ht="15" customHeight="1" x14ac:dyDescent="0.2">
      <c r="E61" s="279"/>
      <c r="F61" s="279"/>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79"/>
      <c r="AE61" s="279"/>
      <c r="AF61" s="279"/>
      <c r="AG61" s="279"/>
      <c r="AH61" s="279"/>
      <c r="AI61" s="279"/>
      <c r="AJ61" s="279"/>
      <c r="AK61" s="279"/>
      <c r="AL61" s="279"/>
      <c r="AM61" s="279"/>
      <c r="AN61" s="279"/>
      <c r="AO61" s="279"/>
      <c r="AP61" s="279"/>
      <c r="AQ61" s="279"/>
      <c r="AR61" s="279"/>
      <c r="AS61" s="279"/>
      <c r="AT61" s="279"/>
    </row>
    <row r="62" spans="4:46" ht="15" customHeight="1" x14ac:dyDescent="0.2">
      <c r="E62" s="279"/>
      <c r="F62" s="279"/>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79"/>
      <c r="AE62" s="279"/>
      <c r="AF62" s="279"/>
      <c r="AG62" s="279"/>
      <c r="AH62" s="279"/>
      <c r="AI62" s="279"/>
      <c r="AJ62" s="279"/>
      <c r="AK62" s="279"/>
      <c r="AL62" s="279"/>
      <c r="AM62" s="279"/>
      <c r="AN62" s="279"/>
      <c r="AO62" s="279"/>
      <c r="AP62" s="279"/>
      <c r="AQ62" s="279"/>
      <c r="AR62" s="279"/>
      <c r="AS62" s="279"/>
      <c r="AT62" s="279"/>
    </row>
    <row r="63" spans="4:46" ht="15" customHeight="1" x14ac:dyDescent="0.2">
      <c r="E63" s="279"/>
      <c r="F63" s="279"/>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79"/>
      <c r="AE63" s="279"/>
      <c r="AF63" s="279"/>
      <c r="AG63" s="279"/>
      <c r="AH63" s="279"/>
      <c r="AI63" s="279"/>
      <c r="AJ63" s="279"/>
      <c r="AK63" s="279"/>
      <c r="AL63" s="279"/>
      <c r="AM63" s="279"/>
      <c r="AN63" s="279"/>
      <c r="AO63" s="279"/>
      <c r="AP63" s="279"/>
      <c r="AQ63" s="279"/>
      <c r="AR63" s="279"/>
      <c r="AS63" s="279"/>
      <c r="AT63" s="279"/>
    </row>
    <row r="64" spans="4:46" ht="15" customHeight="1" x14ac:dyDescent="0.2">
      <c r="E64" s="279"/>
      <c r="F64" s="279"/>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79"/>
      <c r="AE64" s="279"/>
      <c r="AF64" s="279"/>
      <c r="AG64" s="279"/>
      <c r="AH64" s="279"/>
      <c r="AI64" s="279"/>
      <c r="AJ64" s="279"/>
      <c r="AK64" s="279"/>
      <c r="AL64" s="279"/>
      <c r="AM64" s="279"/>
      <c r="AN64" s="279"/>
      <c r="AO64" s="279"/>
      <c r="AP64" s="279"/>
      <c r="AQ64" s="279"/>
      <c r="AR64" s="279"/>
      <c r="AS64" s="279"/>
      <c r="AT64" s="279"/>
    </row>
    <row r="65" spans="3:47" x14ac:dyDescent="0.2">
      <c r="D65" s="102" t="s">
        <v>514</v>
      </c>
      <c r="E65" s="103" t="s">
        <v>515</v>
      </c>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6"/>
      <c r="AP65" s="96"/>
      <c r="AQ65" s="96"/>
      <c r="AR65" s="96"/>
      <c r="AS65" s="96"/>
      <c r="AT65" s="96"/>
    </row>
    <row r="66" spans="3:47" x14ac:dyDescent="0.2">
      <c r="E66" s="279" t="s">
        <v>516</v>
      </c>
      <c r="F66" s="279"/>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79"/>
      <c r="AE66" s="279"/>
      <c r="AF66" s="279"/>
      <c r="AG66" s="279"/>
      <c r="AH66" s="279"/>
      <c r="AI66" s="279"/>
      <c r="AJ66" s="279"/>
      <c r="AK66" s="279"/>
      <c r="AL66" s="279"/>
      <c r="AM66" s="279"/>
      <c r="AN66" s="279"/>
      <c r="AO66" s="279"/>
      <c r="AP66" s="279"/>
      <c r="AQ66" s="279"/>
      <c r="AR66" s="279"/>
      <c r="AS66" s="279"/>
      <c r="AT66" s="279"/>
    </row>
    <row r="67" spans="3:47" x14ac:dyDescent="0.2">
      <c r="E67" s="279"/>
      <c r="F67" s="279"/>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79"/>
      <c r="AE67" s="279"/>
      <c r="AF67" s="279"/>
      <c r="AG67" s="279"/>
      <c r="AH67" s="279"/>
      <c r="AI67" s="279"/>
      <c r="AJ67" s="279"/>
      <c r="AK67" s="279"/>
      <c r="AL67" s="279"/>
      <c r="AM67" s="279"/>
      <c r="AN67" s="279"/>
      <c r="AO67" s="279"/>
      <c r="AP67" s="279"/>
      <c r="AQ67" s="279"/>
      <c r="AR67" s="279"/>
      <c r="AS67" s="279"/>
      <c r="AT67" s="279"/>
    </row>
    <row r="68" spans="3:47" x14ac:dyDescent="0.2">
      <c r="E68" s="279"/>
      <c r="F68" s="279"/>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79"/>
      <c r="AE68" s="279"/>
      <c r="AF68" s="279"/>
      <c r="AG68" s="279"/>
      <c r="AH68" s="279"/>
      <c r="AI68" s="279"/>
      <c r="AJ68" s="279"/>
      <c r="AK68" s="279"/>
      <c r="AL68" s="279"/>
      <c r="AM68" s="279"/>
      <c r="AN68" s="279"/>
      <c r="AO68" s="279"/>
      <c r="AP68" s="279"/>
      <c r="AQ68" s="279"/>
      <c r="AR68" s="279"/>
      <c r="AS68" s="279"/>
      <c r="AT68" s="279"/>
    </row>
    <row r="69" spans="3:47" x14ac:dyDescent="0.2">
      <c r="E69" s="279"/>
      <c r="F69" s="279"/>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79"/>
      <c r="AE69" s="279"/>
      <c r="AF69" s="279"/>
      <c r="AG69" s="279"/>
      <c r="AH69" s="279"/>
      <c r="AI69" s="279"/>
      <c r="AJ69" s="279"/>
      <c r="AK69" s="279"/>
      <c r="AL69" s="279"/>
      <c r="AM69" s="279"/>
      <c r="AN69" s="279"/>
      <c r="AO69" s="279"/>
      <c r="AP69" s="279"/>
      <c r="AQ69" s="279"/>
      <c r="AR69" s="279"/>
      <c r="AS69" s="279"/>
      <c r="AT69" s="279"/>
    </row>
    <row r="70" spans="3:47" x14ac:dyDescent="0.2">
      <c r="E70" s="279"/>
      <c r="F70" s="279"/>
      <c r="G70" s="279"/>
      <c r="H70" s="279"/>
      <c r="I70" s="279"/>
      <c r="J70" s="279"/>
      <c r="K70" s="279"/>
      <c r="L70" s="279"/>
      <c r="M70" s="279"/>
      <c r="N70" s="279"/>
      <c r="O70" s="279"/>
      <c r="P70" s="279"/>
      <c r="Q70" s="279"/>
      <c r="R70" s="279"/>
      <c r="S70" s="279"/>
      <c r="T70" s="279"/>
      <c r="U70" s="279"/>
      <c r="V70" s="279"/>
      <c r="W70" s="279"/>
      <c r="X70" s="279"/>
      <c r="Y70" s="279"/>
      <c r="Z70" s="279"/>
      <c r="AA70" s="279"/>
      <c r="AB70" s="279"/>
      <c r="AC70" s="279"/>
      <c r="AD70" s="279"/>
      <c r="AE70" s="279"/>
      <c r="AF70" s="279"/>
      <c r="AG70" s="279"/>
      <c r="AH70" s="279"/>
      <c r="AI70" s="279"/>
      <c r="AJ70" s="279"/>
      <c r="AK70" s="279"/>
      <c r="AL70" s="279"/>
      <c r="AM70" s="279"/>
      <c r="AN70" s="279"/>
      <c r="AO70" s="279"/>
      <c r="AP70" s="279"/>
      <c r="AQ70" s="279"/>
      <c r="AR70" s="279"/>
      <c r="AS70" s="279"/>
      <c r="AT70" s="279"/>
    </row>
    <row r="71" spans="3:47" x14ac:dyDescent="0.2">
      <c r="E71" s="279"/>
      <c r="F71" s="279"/>
      <c r="G71" s="279"/>
      <c r="H71" s="279"/>
      <c r="I71" s="279"/>
      <c r="J71" s="279"/>
      <c r="K71" s="279"/>
      <c r="L71" s="279"/>
      <c r="M71" s="279"/>
      <c r="N71" s="279"/>
      <c r="O71" s="279"/>
      <c r="P71" s="279"/>
      <c r="Q71" s="279"/>
      <c r="R71" s="279"/>
      <c r="S71" s="279"/>
      <c r="T71" s="279"/>
      <c r="U71" s="279"/>
      <c r="V71" s="279"/>
      <c r="W71" s="279"/>
      <c r="X71" s="279"/>
      <c r="Y71" s="279"/>
      <c r="Z71" s="279"/>
      <c r="AA71" s="279"/>
      <c r="AB71" s="279"/>
      <c r="AC71" s="279"/>
      <c r="AD71" s="279"/>
      <c r="AE71" s="279"/>
      <c r="AF71" s="279"/>
      <c r="AG71" s="279"/>
      <c r="AH71" s="279"/>
      <c r="AI71" s="279"/>
      <c r="AJ71" s="279"/>
      <c r="AK71" s="279"/>
      <c r="AL71" s="279"/>
      <c r="AM71" s="279"/>
      <c r="AN71" s="279"/>
      <c r="AO71" s="279"/>
      <c r="AP71" s="279"/>
      <c r="AQ71" s="279"/>
      <c r="AR71" s="279"/>
      <c r="AS71" s="279"/>
      <c r="AT71" s="279"/>
    </row>
    <row r="72" spans="3:47" x14ac:dyDescent="0.2">
      <c r="E72" s="279"/>
      <c r="F72" s="279"/>
      <c r="G72" s="279"/>
      <c r="H72" s="279"/>
      <c r="I72" s="279"/>
      <c r="J72" s="279"/>
      <c r="K72" s="279"/>
      <c r="L72" s="279"/>
      <c r="M72" s="279"/>
      <c r="N72" s="279"/>
      <c r="O72" s="279"/>
      <c r="P72" s="279"/>
      <c r="Q72" s="279"/>
      <c r="R72" s="279"/>
      <c r="S72" s="279"/>
      <c r="T72" s="279"/>
      <c r="U72" s="279"/>
      <c r="V72" s="279"/>
      <c r="W72" s="279"/>
      <c r="X72" s="279"/>
      <c r="Y72" s="279"/>
      <c r="Z72" s="279"/>
      <c r="AA72" s="279"/>
      <c r="AB72" s="279"/>
      <c r="AC72" s="279"/>
      <c r="AD72" s="279"/>
      <c r="AE72" s="279"/>
      <c r="AF72" s="279"/>
      <c r="AG72" s="279"/>
      <c r="AH72" s="279"/>
      <c r="AI72" s="279"/>
      <c r="AJ72" s="279"/>
      <c r="AK72" s="279"/>
      <c r="AL72" s="279"/>
      <c r="AM72" s="279"/>
      <c r="AN72" s="279"/>
      <c r="AO72" s="279"/>
      <c r="AP72" s="279"/>
      <c r="AQ72" s="279"/>
      <c r="AR72" s="279"/>
      <c r="AS72" s="279"/>
      <c r="AT72" s="279"/>
    </row>
    <row r="73" spans="3:47" x14ac:dyDescent="0.2">
      <c r="C73" s="279" t="s">
        <v>517</v>
      </c>
      <c r="D73" s="279"/>
      <c r="E73" s="279"/>
      <c r="F73" s="279"/>
      <c r="G73" s="279"/>
      <c r="H73" s="279"/>
      <c r="I73" s="279"/>
      <c r="J73" s="279"/>
      <c r="K73" s="279"/>
      <c r="L73" s="279"/>
      <c r="M73" s="279"/>
      <c r="N73" s="279"/>
      <c r="O73" s="279"/>
      <c r="P73" s="279"/>
      <c r="Q73" s="279"/>
      <c r="R73" s="279"/>
      <c r="S73" s="279"/>
      <c r="T73" s="279"/>
      <c r="U73" s="279"/>
      <c r="V73" s="279"/>
      <c r="W73" s="279"/>
      <c r="X73" s="279"/>
      <c r="Y73" s="279"/>
      <c r="Z73" s="279"/>
      <c r="AA73" s="279"/>
      <c r="AB73" s="279"/>
      <c r="AC73" s="279"/>
      <c r="AD73" s="279"/>
      <c r="AE73" s="279"/>
      <c r="AF73" s="279"/>
      <c r="AG73" s="279"/>
      <c r="AH73" s="279"/>
      <c r="AI73" s="279"/>
      <c r="AJ73" s="279"/>
      <c r="AK73" s="279"/>
      <c r="AL73" s="279"/>
      <c r="AM73" s="279"/>
      <c r="AN73" s="279"/>
      <c r="AO73" s="279"/>
      <c r="AP73" s="279"/>
      <c r="AQ73" s="279"/>
      <c r="AR73" s="279"/>
      <c r="AS73" s="279"/>
      <c r="AT73" s="279"/>
      <c r="AU73" s="279"/>
    </row>
    <row r="74" spans="3:47" x14ac:dyDescent="0.2">
      <c r="C74" s="279"/>
      <c r="D74" s="279"/>
      <c r="E74" s="279"/>
      <c r="F74" s="279"/>
      <c r="G74" s="279"/>
      <c r="H74" s="279"/>
      <c r="I74" s="279"/>
      <c r="J74" s="279"/>
      <c r="K74" s="279"/>
      <c r="L74" s="279"/>
      <c r="M74" s="279"/>
      <c r="N74" s="279"/>
      <c r="O74" s="279"/>
      <c r="P74" s="279"/>
      <c r="Q74" s="279"/>
      <c r="R74" s="279"/>
      <c r="S74" s="279"/>
      <c r="T74" s="279"/>
      <c r="U74" s="279"/>
      <c r="V74" s="279"/>
      <c r="W74" s="279"/>
      <c r="X74" s="279"/>
      <c r="Y74" s="279"/>
      <c r="Z74" s="279"/>
      <c r="AA74" s="279"/>
      <c r="AB74" s="279"/>
      <c r="AC74" s="279"/>
      <c r="AD74" s="279"/>
      <c r="AE74" s="279"/>
      <c r="AF74" s="279"/>
      <c r="AG74" s="279"/>
      <c r="AH74" s="279"/>
      <c r="AI74" s="279"/>
      <c r="AJ74" s="279"/>
      <c r="AK74" s="279"/>
      <c r="AL74" s="279"/>
      <c r="AM74" s="279"/>
      <c r="AN74" s="279"/>
      <c r="AO74" s="279"/>
      <c r="AP74" s="279"/>
      <c r="AQ74" s="279"/>
      <c r="AR74" s="279"/>
      <c r="AS74" s="279"/>
      <c r="AT74" s="279"/>
      <c r="AU74" s="279"/>
    </row>
    <row r="75" spans="3:47" x14ac:dyDescent="0.2">
      <c r="C75" s="279"/>
      <c r="D75" s="279"/>
      <c r="E75" s="279"/>
      <c r="F75" s="279"/>
      <c r="G75" s="279"/>
      <c r="H75" s="279"/>
      <c r="I75" s="279"/>
      <c r="J75" s="279"/>
      <c r="K75" s="279"/>
      <c r="L75" s="279"/>
      <c r="M75" s="279"/>
      <c r="N75" s="279"/>
      <c r="O75" s="279"/>
      <c r="P75" s="279"/>
      <c r="Q75" s="279"/>
      <c r="R75" s="279"/>
      <c r="S75" s="279"/>
      <c r="T75" s="279"/>
      <c r="U75" s="279"/>
      <c r="V75" s="279"/>
      <c r="W75" s="279"/>
      <c r="X75" s="279"/>
      <c r="Y75" s="279"/>
      <c r="Z75" s="279"/>
      <c r="AA75" s="279"/>
      <c r="AB75" s="279"/>
      <c r="AC75" s="279"/>
      <c r="AD75" s="279"/>
      <c r="AE75" s="279"/>
      <c r="AF75" s="279"/>
      <c r="AG75" s="279"/>
      <c r="AH75" s="279"/>
      <c r="AI75" s="279"/>
      <c r="AJ75" s="279"/>
      <c r="AK75" s="279"/>
      <c r="AL75" s="279"/>
      <c r="AM75" s="279"/>
      <c r="AN75" s="279"/>
      <c r="AO75" s="279"/>
      <c r="AP75" s="279"/>
      <c r="AQ75" s="279"/>
      <c r="AR75" s="279"/>
      <c r="AS75" s="279"/>
      <c r="AT75" s="279"/>
      <c r="AU75" s="279"/>
    </row>
    <row r="76" spans="3:47" ht="15" customHeight="1" x14ac:dyDescent="0.2">
      <c r="C76" s="279"/>
      <c r="D76" s="279"/>
      <c r="E76" s="279"/>
      <c r="F76" s="279"/>
      <c r="G76" s="279"/>
      <c r="H76" s="279"/>
      <c r="I76" s="279"/>
      <c r="J76" s="279"/>
      <c r="K76" s="279"/>
      <c r="L76" s="279"/>
      <c r="M76" s="279"/>
      <c r="N76" s="279"/>
      <c r="O76" s="279"/>
      <c r="P76" s="279"/>
      <c r="Q76" s="279"/>
      <c r="R76" s="279"/>
      <c r="S76" s="279"/>
      <c r="T76" s="279"/>
      <c r="U76" s="279"/>
      <c r="V76" s="279"/>
      <c r="W76" s="279"/>
      <c r="X76" s="279"/>
      <c r="Y76" s="279"/>
      <c r="Z76" s="279"/>
      <c r="AA76" s="279"/>
      <c r="AB76" s="279"/>
      <c r="AC76" s="279"/>
      <c r="AD76" s="279"/>
      <c r="AE76" s="279"/>
      <c r="AF76" s="279"/>
      <c r="AG76" s="279"/>
      <c r="AH76" s="279"/>
      <c r="AI76" s="279"/>
      <c r="AJ76" s="279"/>
      <c r="AK76" s="279"/>
      <c r="AL76" s="279"/>
      <c r="AM76" s="279"/>
      <c r="AN76" s="279"/>
      <c r="AO76" s="279"/>
      <c r="AP76" s="279"/>
      <c r="AQ76" s="279"/>
      <c r="AR76" s="279"/>
      <c r="AS76" s="279"/>
      <c r="AT76" s="279"/>
      <c r="AU76" s="279"/>
    </row>
    <row r="77" spans="3:47" x14ac:dyDescent="0.2">
      <c r="C77" s="107"/>
      <c r="D77" s="107"/>
      <c r="E77" s="107"/>
      <c r="F77" s="107"/>
      <c r="G77" s="107"/>
      <c r="H77" s="107"/>
      <c r="I77" s="107"/>
      <c r="J77" s="107"/>
      <c r="K77" s="107"/>
      <c r="L77" s="107"/>
      <c r="M77" s="107"/>
      <c r="N77" s="107"/>
      <c r="O77" s="107"/>
      <c r="P77" s="107"/>
      <c r="Q77" s="107"/>
      <c r="R77" s="107"/>
      <c r="S77" s="107"/>
      <c r="T77" s="107"/>
      <c r="U77" s="107"/>
      <c r="V77" s="107"/>
      <c r="W77" s="107"/>
      <c r="X77" s="107"/>
      <c r="Y77" s="107"/>
      <c r="Z77" s="107"/>
      <c r="AA77" s="107"/>
      <c r="AB77" s="107"/>
      <c r="AC77" s="107"/>
      <c r="AD77" s="107"/>
      <c r="AE77" s="107"/>
      <c r="AF77" s="107"/>
      <c r="AG77" s="107"/>
      <c r="AH77" s="107"/>
      <c r="AI77" s="107"/>
      <c r="AJ77" s="107"/>
      <c r="AK77" s="107"/>
      <c r="AL77" s="107"/>
      <c r="AM77" s="107"/>
      <c r="AN77" s="107"/>
      <c r="AO77" s="107"/>
      <c r="AP77" s="107"/>
      <c r="AQ77" s="107"/>
      <c r="AR77" s="107"/>
      <c r="AS77" s="107"/>
      <c r="AT77" s="107"/>
      <c r="AU77" s="107"/>
    </row>
    <row r="78" spans="3:47" ht="15.75" x14ac:dyDescent="0.25">
      <c r="C78" s="107"/>
      <c r="D78" s="105" t="s">
        <v>526</v>
      </c>
      <c r="E78" s="107"/>
      <c r="F78" s="107"/>
      <c r="G78" s="107"/>
      <c r="H78" s="107"/>
      <c r="I78" s="107"/>
      <c r="J78" s="107"/>
      <c r="K78" s="107"/>
      <c r="L78" s="107"/>
      <c r="M78" s="107"/>
      <c r="N78" s="107"/>
      <c r="O78" s="107"/>
      <c r="P78" s="107"/>
      <c r="Q78" s="107"/>
      <c r="R78" s="107"/>
      <c r="S78" s="107"/>
      <c r="T78" s="107"/>
      <c r="U78" s="107"/>
      <c r="V78" s="107"/>
      <c r="W78" s="107"/>
      <c r="X78" s="107"/>
      <c r="Y78" s="107"/>
      <c r="Z78" s="107"/>
      <c r="AA78" s="107"/>
      <c r="AB78" s="107"/>
      <c r="AC78" s="107"/>
      <c r="AD78" s="107"/>
      <c r="AE78" s="107"/>
      <c r="AF78" s="107"/>
      <c r="AG78" s="107"/>
      <c r="AH78" s="107"/>
      <c r="AI78" s="107"/>
      <c r="AJ78" s="107"/>
      <c r="AK78" s="107"/>
      <c r="AL78" s="107"/>
      <c r="AM78" s="107"/>
      <c r="AN78" s="107"/>
      <c r="AO78" s="107"/>
      <c r="AP78" s="107"/>
      <c r="AQ78" s="107"/>
      <c r="AR78" s="107"/>
      <c r="AS78" s="107"/>
      <c r="AT78" s="107"/>
      <c r="AU78" s="107"/>
    </row>
    <row r="79" spans="3:47" x14ac:dyDescent="0.2">
      <c r="C79" s="107"/>
      <c r="D79" s="107"/>
      <c r="E79" s="107"/>
      <c r="F79" s="107"/>
      <c r="G79" s="107"/>
      <c r="H79" s="107"/>
      <c r="I79" s="107"/>
      <c r="J79" s="107"/>
      <c r="K79" s="107"/>
      <c r="L79" s="107"/>
      <c r="M79" s="107"/>
      <c r="N79" s="107"/>
      <c r="O79" s="107"/>
      <c r="P79" s="107"/>
      <c r="Q79" s="107"/>
      <c r="R79" s="107"/>
      <c r="S79" s="107"/>
      <c r="T79" s="107"/>
      <c r="AK79" s="107"/>
      <c r="AL79" s="107"/>
      <c r="AM79" s="107"/>
      <c r="AN79" s="107"/>
      <c r="AO79" s="107"/>
      <c r="AP79" s="107"/>
      <c r="AQ79" s="107"/>
      <c r="AR79" s="107"/>
      <c r="AS79" s="107"/>
      <c r="AT79" s="107"/>
      <c r="AU79" s="107"/>
    </row>
    <row r="80" spans="3:47" ht="15.75" x14ac:dyDescent="0.2">
      <c r="C80" s="107"/>
      <c r="D80" s="107"/>
      <c r="E80" s="107"/>
      <c r="F80" s="107"/>
      <c r="G80" s="278"/>
      <c r="H80" s="278"/>
      <c r="J80" s="98" t="s">
        <v>518</v>
      </c>
      <c r="K80" s="100"/>
      <c r="N80" s="107"/>
      <c r="O80" s="107"/>
      <c r="P80" s="107"/>
      <c r="Q80" s="107"/>
      <c r="R80" s="107"/>
      <c r="S80" s="107"/>
      <c r="T80" s="107"/>
      <c r="AK80" s="107"/>
      <c r="AL80" s="107"/>
      <c r="AM80" s="107"/>
      <c r="AN80" s="107"/>
      <c r="AO80" s="107"/>
      <c r="AP80" s="107"/>
      <c r="AQ80" s="107"/>
      <c r="AR80" s="107"/>
      <c r="AS80" s="107"/>
      <c r="AT80" s="107"/>
      <c r="AU80" s="107"/>
    </row>
    <row r="81" spans="2:49" x14ac:dyDescent="0.2">
      <c r="H81" s="100"/>
      <c r="K81" s="100"/>
      <c r="N81" s="100"/>
      <c r="Q81" s="100"/>
      <c r="T81" s="100"/>
      <c r="W81" s="100"/>
      <c r="Z81" s="100"/>
      <c r="AC81" s="100"/>
    </row>
    <row r="82" spans="2:49" ht="15.75" x14ac:dyDescent="0.2">
      <c r="G82" s="278"/>
      <c r="H82" s="278"/>
      <c r="J82" s="98" t="s">
        <v>519</v>
      </c>
      <c r="K82" s="100"/>
      <c r="N82" s="100"/>
      <c r="Q82" s="100"/>
      <c r="T82" s="100"/>
      <c r="W82" s="100"/>
      <c r="Z82" s="100"/>
      <c r="AC82" s="100"/>
    </row>
    <row r="83" spans="2:49" x14ac:dyDescent="0.2">
      <c r="K83" s="134" t="s">
        <v>676</v>
      </c>
      <c r="N83" s="100"/>
      <c r="Q83" s="100"/>
      <c r="T83" s="100"/>
      <c r="W83" s="100"/>
      <c r="Z83" s="100"/>
      <c r="AC83" s="100"/>
    </row>
    <row r="84" spans="2:49" x14ac:dyDescent="0.2">
      <c r="N84" s="100"/>
      <c r="Q84" s="100"/>
      <c r="T84" s="100"/>
      <c r="W84" s="100"/>
      <c r="Z84" s="100"/>
      <c r="AC84" s="100"/>
    </row>
    <row r="85" spans="2:49" x14ac:dyDescent="0.2">
      <c r="Z85" s="100"/>
      <c r="AC85" s="100"/>
    </row>
    <row r="86" spans="2:49" x14ac:dyDescent="0.2">
      <c r="H86" s="100"/>
      <c r="J86" s="100" t="s">
        <v>528</v>
      </c>
      <c r="K86" s="272">
        <f>IFERROR(INDEX(GeneralPartners[LSQoptions],4),"")</f>
        <v>0</v>
      </c>
      <c r="L86" s="272"/>
      <c r="M86" s="272"/>
      <c r="N86" s="272"/>
      <c r="O86" s="272"/>
      <c r="P86" s="272"/>
      <c r="Q86" s="272"/>
      <c r="R86" s="272"/>
      <c r="S86" s="272"/>
      <c r="T86" s="272"/>
      <c r="U86" s="272"/>
      <c r="V86" s="272"/>
      <c r="W86" s="272"/>
      <c r="X86" s="272"/>
      <c r="Y86" s="272"/>
      <c r="Z86" s="272"/>
    </row>
    <row r="87" spans="2:49" x14ac:dyDescent="0.2">
      <c r="H87" s="100"/>
      <c r="J87" s="100"/>
      <c r="K87" s="273"/>
      <c r="L87" s="273"/>
      <c r="M87" s="273"/>
      <c r="N87" s="273"/>
      <c r="O87" s="273"/>
      <c r="P87" s="273"/>
      <c r="Q87" s="273"/>
      <c r="R87" s="273"/>
      <c r="S87" s="273"/>
      <c r="T87" s="273"/>
      <c r="U87" s="273"/>
      <c r="V87" s="273"/>
      <c r="W87" s="273"/>
      <c r="X87" s="273"/>
      <c r="Y87" s="273"/>
      <c r="Z87" s="273"/>
      <c r="AE87" s="100" t="s">
        <v>521</v>
      </c>
      <c r="AF87" s="106"/>
      <c r="AG87" s="106"/>
      <c r="AH87" s="106"/>
      <c r="AI87" s="106"/>
      <c r="AJ87" s="106"/>
      <c r="AK87" s="106"/>
      <c r="AL87" s="106"/>
      <c r="AM87" s="106"/>
      <c r="AN87" s="106"/>
      <c r="AO87" s="106"/>
      <c r="AP87" s="106"/>
      <c r="AQ87" s="106"/>
      <c r="AR87" s="106"/>
      <c r="AS87" s="106"/>
      <c r="AT87" s="106"/>
      <c r="AU87" s="106"/>
      <c r="AV87" s="106"/>
      <c r="AW87" s="106"/>
    </row>
    <row r="88" spans="2:49" x14ac:dyDescent="0.2">
      <c r="J88" s="100" t="s">
        <v>351</v>
      </c>
      <c r="K88" s="274"/>
      <c r="L88" s="274"/>
      <c r="M88" s="274"/>
      <c r="N88" s="274"/>
      <c r="O88" s="274"/>
      <c r="P88" s="274"/>
      <c r="Q88" s="274"/>
      <c r="R88" s="274"/>
      <c r="S88" s="274"/>
      <c r="T88" s="274"/>
      <c r="U88" s="274"/>
      <c r="V88" s="274"/>
      <c r="W88" s="274"/>
      <c r="X88" s="274"/>
      <c r="Y88" s="274"/>
      <c r="Z88" s="274"/>
      <c r="AC88" s="100"/>
      <c r="AF88" s="275" t="str">
        <f>IFERROR(INDEX(GeneralPartners[Type],MATCH(K86,GeneralPartners[LSQoptions],0)),"")</f>
        <v>General Partner</v>
      </c>
      <c r="AG88" s="275"/>
      <c r="AH88" s="275"/>
      <c r="AI88" s="275"/>
      <c r="AJ88" s="275"/>
      <c r="AK88" s="275"/>
      <c r="AL88" s="275"/>
      <c r="AM88" s="275"/>
      <c r="AN88" s="275"/>
      <c r="AO88" s="275"/>
      <c r="AP88" s="275"/>
      <c r="AQ88" s="275"/>
      <c r="AR88" s="275"/>
      <c r="AS88" s="275"/>
      <c r="AT88" s="275"/>
      <c r="AU88" s="275"/>
      <c r="AV88" s="275"/>
      <c r="AW88" s="275"/>
    </row>
    <row r="89" spans="2:49" x14ac:dyDescent="0.2">
      <c r="J89" s="100" t="s">
        <v>352</v>
      </c>
      <c r="K89" s="274"/>
      <c r="L89" s="274"/>
      <c r="M89" s="274"/>
      <c r="N89" s="274"/>
      <c r="O89" s="274"/>
      <c r="P89" s="274"/>
      <c r="Q89" s="274"/>
      <c r="R89" s="274"/>
      <c r="S89" s="274"/>
      <c r="T89" s="274"/>
      <c r="U89" s="274"/>
      <c r="V89" s="274"/>
      <c r="W89" s="274"/>
      <c r="X89" s="274"/>
      <c r="Y89" s="274"/>
      <c r="Z89" s="274"/>
      <c r="AC89" s="100"/>
      <c r="AE89" s="100" t="s">
        <v>313</v>
      </c>
      <c r="AF89" s="276"/>
      <c r="AG89" s="277"/>
      <c r="AH89" s="277"/>
      <c r="AI89" s="277"/>
      <c r="AJ89" s="277"/>
      <c r="AK89" s="277"/>
    </row>
    <row r="90" spans="2:49" x14ac:dyDescent="0.2">
      <c r="B90" s="80" t="str">
        <f t="shared" ref="B90:Y90" si="1">IF(A90="!","Only tribal applicants may use developer experience","")</f>
        <v/>
      </c>
      <c r="C90" s="80" t="str">
        <f t="shared" si="1"/>
        <v/>
      </c>
      <c r="D90" s="80" t="str">
        <f t="shared" si="1"/>
        <v/>
      </c>
      <c r="E90" s="80" t="str">
        <f t="shared" si="1"/>
        <v/>
      </c>
      <c r="F90" s="80" t="str">
        <f t="shared" si="1"/>
        <v/>
      </c>
      <c r="G90" s="80" t="str">
        <f t="shared" si="1"/>
        <v/>
      </c>
      <c r="H90" s="80" t="str">
        <f t="shared" si="1"/>
        <v/>
      </c>
      <c r="I90" s="80" t="str">
        <f t="shared" si="1"/>
        <v/>
      </c>
      <c r="J90" s="80" t="str">
        <f t="shared" si="1"/>
        <v/>
      </c>
      <c r="K90" s="80" t="str">
        <f t="shared" si="1"/>
        <v/>
      </c>
      <c r="L90" s="80" t="str">
        <f t="shared" si="1"/>
        <v/>
      </c>
      <c r="M90" s="80" t="str">
        <f t="shared" si="1"/>
        <v/>
      </c>
      <c r="N90" s="80" t="str">
        <f t="shared" si="1"/>
        <v/>
      </c>
      <c r="O90" s="80" t="str">
        <f t="shared" si="1"/>
        <v/>
      </c>
      <c r="P90" s="80" t="str">
        <f t="shared" si="1"/>
        <v/>
      </c>
      <c r="Q90" s="80" t="str">
        <f t="shared" si="1"/>
        <v/>
      </c>
      <c r="R90" s="80" t="str">
        <f t="shared" si="1"/>
        <v/>
      </c>
      <c r="S90" s="80" t="str">
        <f t="shared" si="1"/>
        <v/>
      </c>
      <c r="T90" s="80" t="str">
        <f t="shared" si="1"/>
        <v/>
      </c>
      <c r="U90" s="80" t="str">
        <f t="shared" si="1"/>
        <v/>
      </c>
      <c r="V90" s="80" t="str">
        <f t="shared" si="1"/>
        <v/>
      </c>
      <c r="W90" s="80" t="str">
        <f t="shared" si="1"/>
        <v/>
      </c>
      <c r="X90" s="80" t="str">
        <f t="shared" si="1"/>
        <v/>
      </c>
      <c r="Y90" s="80" t="str">
        <f t="shared" si="1"/>
        <v/>
      </c>
      <c r="Z90" s="80" t="str">
        <f>IF(Y90="!","Only tribal applicants may use developer experience","")</f>
        <v/>
      </c>
    </row>
    <row r="92" spans="2:49" x14ac:dyDescent="0.2">
      <c r="E92" s="97"/>
      <c r="F92" s="97"/>
      <c r="G92" s="97"/>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row>
    <row r="93" spans="2:49" x14ac:dyDescent="0.2">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row>
    <row r="94" spans="2:49" ht="15" customHeight="1" x14ac:dyDescent="0.2">
      <c r="E94" s="97"/>
      <c r="F94" s="97"/>
      <c r="G94" s="97"/>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row>
    <row r="95" spans="2:49" ht="15" customHeight="1" x14ac:dyDescent="0.2">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row>
    <row r="96" spans="2:49" ht="15" customHeight="1" x14ac:dyDescent="0.2">
      <c r="E96" s="97"/>
      <c r="F96" s="97"/>
      <c r="G96" s="97"/>
      <c r="H96" s="97"/>
      <c r="I96" s="97"/>
      <c r="J96" s="97"/>
      <c r="K96" s="97"/>
      <c r="L96" s="97"/>
      <c r="M96" s="97"/>
      <c r="N96" s="97"/>
      <c r="O96" s="97"/>
      <c r="P96" s="97"/>
      <c r="Q96" s="97"/>
      <c r="T96" s="100"/>
      <c r="W96" s="100"/>
      <c r="Z96" s="100"/>
      <c r="AC96" s="100"/>
    </row>
    <row r="97" spans="4:46" ht="15" customHeight="1" x14ac:dyDescent="0.2">
      <c r="E97" s="97"/>
      <c r="F97" s="97"/>
      <c r="G97" s="97"/>
      <c r="H97" s="97"/>
      <c r="I97" s="97"/>
      <c r="J97" s="97"/>
      <c r="K97" s="97"/>
      <c r="L97" s="97"/>
      <c r="M97" s="97"/>
      <c r="N97" s="97"/>
      <c r="O97" s="97"/>
      <c r="P97" s="97"/>
      <c r="Q97" s="97"/>
      <c r="T97" s="100"/>
      <c r="W97" s="100"/>
      <c r="Z97" s="100"/>
      <c r="AC97" s="100"/>
    </row>
    <row r="98" spans="4:46" ht="15.75" x14ac:dyDescent="0.25">
      <c r="D98" s="101" t="s">
        <v>510</v>
      </c>
      <c r="H98" s="100"/>
      <c r="K98" s="100"/>
      <c r="N98" s="100"/>
      <c r="Q98" s="100"/>
      <c r="T98" s="100"/>
      <c r="W98" s="100"/>
      <c r="Z98" s="100"/>
      <c r="AC98" s="100"/>
    </row>
    <row r="99" spans="4:46" x14ac:dyDescent="0.2">
      <c r="H99" s="100"/>
      <c r="K99" s="100"/>
      <c r="N99" s="100"/>
      <c r="Q99" s="100"/>
      <c r="T99" s="100"/>
      <c r="W99" s="100"/>
      <c r="Z99" s="100"/>
      <c r="AC99" s="100"/>
    </row>
    <row r="100" spans="4:46" x14ac:dyDescent="0.2">
      <c r="D100" s="102" t="s">
        <v>512</v>
      </c>
      <c r="E100" s="103" t="s">
        <v>511</v>
      </c>
      <c r="F100" s="103"/>
      <c r="G100" s="103"/>
      <c r="H100" s="104"/>
      <c r="I100" s="103"/>
      <c r="J100" s="103"/>
      <c r="K100" s="100"/>
      <c r="N100" s="100"/>
      <c r="Q100" s="100"/>
      <c r="T100" s="100"/>
      <c r="W100" s="100"/>
      <c r="Z100" s="100"/>
      <c r="AC100" s="100"/>
    </row>
    <row r="101" spans="4:46" x14ac:dyDescent="0.2">
      <c r="H101" s="100"/>
      <c r="K101" s="100"/>
      <c r="N101" s="100"/>
      <c r="Q101" s="100"/>
      <c r="T101" s="100"/>
      <c r="W101" s="100"/>
      <c r="Z101" s="100"/>
      <c r="AC101" s="100"/>
    </row>
    <row r="102" spans="4:46" ht="12.75" customHeight="1" x14ac:dyDescent="0.2">
      <c r="E102" s="279" t="s">
        <v>513</v>
      </c>
      <c r="F102" s="279"/>
      <c r="G102" s="279"/>
      <c r="H102" s="279"/>
      <c r="I102" s="279"/>
      <c r="J102" s="279"/>
      <c r="K102" s="279"/>
      <c r="L102" s="279"/>
      <c r="M102" s="279"/>
      <c r="N102" s="279"/>
      <c r="O102" s="279"/>
      <c r="P102" s="279"/>
      <c r="Q102" s="279"/>
      <c r="R102" s="279"/>
      <c r="S102" s="279"/>
      <c r="T102" s="279"/>
      <c r="U102" s="279"/>
      <c r="V102" s="279"/>
      <c r="W102" s="279"/>
      <c r="X102" s="279"/>
      <c r="Y102" s="279"/>
      <c r="Z102" s="279"/>
      <c r="AA102" s="279"/>
      <c r="AB102" s="279"/>
      <c r="AC102" s="279"/>
      <c r="AD102" s="279"/>
      <c r="AE102" s="279"/>
      <c r="AF102" s="279"/>
      <c r="AG102" s="279"/>
      <c r="AH102" s="279"/>
      <c r="AI102" s="279"/>
      <c r="AJ102" s="279"/>
      <c r="AK102" s="279"/>
      <c r="AL102" s="279"/>
      <c r="AM102" s="279"/>
      <c r="AN102" s="279"/>
      <c r="AO102" s="279"/>
      <c r="AP102" s="279"/>
      <c r="AQ102" s="279"/>
      <c r="AR102" s="279"/>
      <c r="AS102" s="279"/>
      <c r="AT102" s="279"/>
    </row>
    <row r="103" spans="4:46" ht="12.75" customHeight="1" x14ac:dyDescent="0.2">
      <c r="E103" s="279"/>
      <c r="F103" s="279"/>
      <c r="G103" s="279"/>
      <c r="H103" s="279"/>
      <c r="I103" s="279"/>
      <c r="J103" s="279"/>
      <c r="K103" s="279"/>
      <c r="L103" s="279"/>
      <c r="M103" s="279"/>
      <c r="N103" s="279"/>
      <c r="O103" s="279"/>
      <c r="P103" s="279"/>
      <c r="Q103" s="279"/>
      <c r="R103" s="279"/>
      <c r="S103" s="279"/>
      <c r="T103" s="279"/>
      <c r="U103" s="279"/>
      <c r="V103" s="279"/>
      <c r="W103" s="279"/>
      <c r="X103" s="279"/>
      <c r="Y103" s="279"/>
      <c r="Z103" s="279"/>
      <c r="AA103" s="279"/>
      <c r="AB103" s="279"/>
      <c r="AC103" s="279"/>
      <c r="AD103" s="279"/>
      <c r="AE103" s="279"/>
      <c r="AF103" s="279"/>
      <c r="AG103" s="279"/>
      <c r="AH103" s="279"/>
      <c r="AI103" s="279"/>
      <c r="AJ103" s="279"/>
      <c r="AK103" s="279"/>
      <c r="AL103" s="279"/>
      <c r="AM103" s="279"/>
      <c r="AN103" s="279"/>
      <c r="AO103" s="279"/>
      <c r="AP103" s="279"/>
      <c r="AQ103" s="279"/>
      <c r="AR103" s="279"/>
      <c r="AS103" s="279"/>
      <c r="AT103" s="279"/>
    </row>
    <row r="104" spans="4:46" ht="12.75" customHeight="1" x14ac:dyDescent="0.2">
      <c r="E104" s="279"/>
      <c r="F104" s="279"/>
      <c r="G104" s="279"/>
      <c r="H104" s="279"/>
      <c r="I104" s="279"/>
      <c r="J104" s="279"/>
      <c r="K104" s="279"/>
      <c r="L104" s="279"/>
      <c r="M104" s="279"/>
      <c r="N104" s="279"/>
      <c r="O104" s="279"/>
      <c r="P104" s="279"/>
      <c r="Q104" s="279"/>
      <c r="R104" s="279"/>
      <c r="S104" s="279"/>
      <c r="T104" s="279"/>
      <c r="U104" s="279"/>
      <c r="V104" s="279"/>
      <c r="W104" s="279"/>
      <c r="X104" s="279"/>
      <c r="Y104" s="279"/>
      <c r="Z104" s="279"/>
      <c r="AA104" s="279"/>
      <c r="AB104" s="279"/>
      <c r="AC104" s="279"/>
      <c r="AD104" s="279"/>
      <c r="AE104" s="279"/>
      <c r="AF104" s="279"/>
      <c r="AG104" s="279"/>
      <c r="AH104" s="279"/>
      <c r="AI104" s="279"/>
      <c r="AJ104" s="279"/>
      <c r="AK104" s="279"/>
      <c r="AL104" s="279"/>
      <c r="AM104" s="279"/>
      <c r="AN104" s="279"/>
      <c r="AO104" s="279"/>
      <c r="AP104" s="279"/>
      <c r="AQ104" s="279"/>
      <c r="AR104" s="279"/>
      <c r="AS104" s="279"/>
      <c r="AT104" s="279"/>
    </row>
    <row r="105" spans="4:46" ht="12.75" customHeight="1" x14ac:dyDescent="0.2">
      <c r="E105" s="279"/>
      <c r="F105" s="279"/>
      <c r="G105" s="279"/>
      <c r="H105" s="279"/>
      <c r="I105" s="279"/>
      <c r="J105" s="279"/>
      <c r="K105" s="279"/>
      <c r="L105" s="279"/>
      <c r="M105" s="279"/>
      <c r="N105" s="279"/>
      <c r="O105" s="279"/>
      <c r="P105" s="279"/>
      <c r="Q105" s="279"/>
      <c r="R105" s="279"/>
      <c r="S105" s="279"/>
      <c r="T105" s="279"/>
      <c r="U105" s="279"/>
      <c r="V105" s="279"/>
      <c r="W105" s="279"/>
      <c r="X105" s="279"/>
      <c r="Y105" s="279"/>
      <c r="Z105" s="279"/>
      <c r="AA105" s="279"/>
      <c r="AB105" s="279"/>
      <c r="AC105" s="279"/>
      <c r="AD105" s="279"/>
      <c r="AE105" s="279"/>
      <c r="AF105" s="279"/>
      <c r="AG105" s="279"/>
      <c r="AH105" s="279"/>
      <c r="AI105" s="279"/>
      <c r="AJ105" s="279"/>
      <c r="AK105" s="279"/>
      <c r="AL105" s="279"/>
      <c r="AM105" s="279"/>
      <c r="AN105" s="279"/>
      <c r="AO105" s="279"/>
      <c r="AP105" s="279"/>
      <c r="AQ105" s="279"/>
      <c r="AR105" s="279"/>
      <c r="AS105" s="279"/>
      <c r="AT105" s="279"/>
    </row>
    <row r="106" spans="4:46" ht="15" customHeight="1" x14ac:dyDescent="0.2">
      <c r="E106" s="279"/>
      <c r="F106" s="279"/>
      <c r="G106" s="279"/>
      <c r="H106" s="279"/>
      <c r="I106" s="279"/>
      <c r="J106" s="279"/>
      <c r="K106" s="279"/>
      <c r="L106" s="279"/>
      <c r="M106" s="279"/>
      <c r="N106" s="279"/>
      <c r="O106" s="279"/>
      <c r="P106" s="279"/>
      <c r="Q106" s="279"/>
      <c r="R106" s="279"/>
      <c r="S106" s="279"/>
      <c r="T106" s="279"/>
      <c r="U106" s="279"/>
      <c r="V106" s="279"/>
      <c r="W106" s="279"/>
      <c r="X106" s="279"/>
      <c r="Y106" s="279"/>
      <c r="Z106" s="279"/>
      <c r="AA106" s="279"/>
      <c r="AB106" s="279"/>
      <c r="AC106" s="279"/>
      <c r="AD106" s="279"/>
      <c r="AE106" s="279"/>
      <c r="AF106" s="279"/>
      <c r="AG106" s="279"/>
      <c r="AH106" s="279"/>
      <c r="AI106" s="279"/>
      <c r="AJ106" s="279"/>
      <c r="AK106" s="279"/>
      <c r="AL106" s="279"/>
      <c r="AM106" s="279"/>
      <c r="AN106" s="279"/>
      <c r="AO106" s="279"/>
      <c r="AP106" s="279"/>
      <c r="AQ106" s="279"/>
      <c r="AR106" s="279"/>
      <c r="AS106" s="279"/>
      <c r="AT106" s="279"/>
    </row>
    <row r="107" spans="4:46" ht="15" customHeight="1" x14ac:dyDescent="0.2">
      <c r="E107" s="279"/>
      <c r="F107" s="279"/>
      <c r="G107" s="279"/>
      <c r="H107" s="279"/>
      <c r="I107" s="279"/>
      <c r="J107" s="279"/>
      <c r="K107" s="279"/>
      <c r="L107" s="279"/>
      <c r="M107" s="279"/>
      <c r="N107" s="279"/>
      <c r="O107" s="279"/>
      <c r="P107" s="279"/>
      <c r="Q107" s="279"/>
      <c r="R107" s="279"/>
      <c r="S107" s="279"/>
      <c r="T107" s="279"/>
      <c r="U107" s="279"/>
      <c r="V107" s="279"/>
      <c r="W107" s="279"/>
      <c r="X107" s="279"/>
      <c r="Y107" s="279"/>
      <c r="Z107" s="279"/>
      <c r="AA107" s="279"/>
      <c r="AB107" s="279"/>
      <c r="AC107" s="279"/>
      <c r="AD107" s="279"/>
      <c r="AE107" s="279"/>
      <c r="AF107" s="279"/>
      <c r="AG107" s="279"/>
      <c r="AH107" s="279"/>
      <c r="AI107" s="279"/>
      <c r="AJ107" s="279"/>
      <c r="AK107" s="279"/>
      <c r="AL107" s="279"/>
      <c r="AM107" s="279"/>
      <c r="AN107" s="279"/>
      <c r="AO107" s="279"/>
      <c r="AP107" s="279"/>
      <c r="AQ107" s="279"/>
      <c r="AR107" s="279"/>
      <c r="AS107" s="279"/>
      <c r="AT107" s="279"/>
    </row>
    <row r="108" spans="4:46" ht="15" customHeight="1" x14ac:dyDescent="0.2">
      <c r="E108" s="279"/>
      <c r="F108" s="279"/>
      <c r="G108" s="279"/>
      <c r="H108" s="279"/>
      <c r="I108" s="279"/>
      <c r="J108" s="279"/>
      <c r="K108" s="279"/>
      <c r="L108" s="279"/>
      <c r="M108" s="279"/>
      <c r="N108" s="279"/>
      <c r="O108" s="279"/>
      <c r="P108" s="279"/>
      <c r="Q108" s="279"/>
      <c r="R108" s="279"/>
      <c r="S108" s="279"/>
      <c r="T108" s="279"/>
      <c r="U108" s="279"/>
      <c r="V108" s="279"/>
      <c r="W108" s="279"/>
      <c r="X108" s="279"/>
      <c r="Y108" s="279"/>
      <c r="Z108" s="279"/>
      <c r="AA108" s="279"/>
      <c r="AB108" s="279"/>
      <c r="AC108" s="279"/>
      <c r="AD108" s="279"/>
      <c r="AE108" s="279"/>
      <c r="AF108" s="279"/>
      <c r="AG108" s="279"/>
      <c r="AH108" s="279"/>
      <c r="AI108" s="279"/>
      <c r="AJ108" s="279"/>
      <c r="AK108" s="279"/>
      <c r="AL108" s="279"/>
      <c r="AM108" s="279"/>
      <c r="AN108" s="279"/>
      <c r="AO108" s="279"/>
      <c r="AP108" s="279"/>
      <c r="AQ108" s="279"/>
      <c r="AR108" s="279"/>
      <c r="AS108" s="279"/>
      <c r="AT108" s="279"/>
    </row>
    <row r="109" spans="4:46" ht="15" customHeight="1" x14ac:dyDescent="0.2">
      <c r="E109" s="279"/>
      <c r="F109" s="279"/>
      <c r="G109" s="279"/>
      <c r="H109" s="279"/>
      <c r="I109" s="279"/>
      <c r="J109" s="279"/>
      <c r="K109" s="279"/>
      <c r="L109" s="279"/>
      <c r="M109" s="279"/>
      <c r="N109" s="279"/>
      <c r="O109" s="279"/>
      <c r="P109" s="279"/>
      <c r="Q109" s="279"/>
      <c r="R109" s="279"/>
      <c r="S109" s="279"/>
      <c r="T109" s="279"/>
      <c r="U109" s="279"/>
      <c r="V109" s="279"/>
      <c r="W109" s="279"/>
      <c r="X109" s="279"/>
      <c r="Y109" s="279"/>
      <c r="Z109" s="279"/>
      <c r="AA109" s="279"/>
      <c r="AB109" s="279"/>
      <c r="AC109" s="279"/>
      <c r="AD109" s="279"/>
      <c r="AE109" s="279"/>
      <c r="AF109" s="279"/>
      <c r="AG109" s="279"/>
      <c r="AH109" s="279"/>
      <c r="AI109" s="279"/>
      <c r="AJ109" s="279"/>
      <c r="AK109" s="279"/>
      <c r="AL109" s="279"/>
      <c r="AM109" s="279"/>
      <c r="AN109" s="279"/>
      <c r="AO109" s="279"/>
      <c r="AP109" s="279"/>
      <c r="AQ109" s="279"/>
      <c r="AR109" s="279"/>
      <c r="AS109" s="279"/>
      <c r="AT109" s="279"/>
    </row>
    <row r="110" spans="4:46" x14ac:dyDescent="0.2">
      <c r="D110" s="102" t="s">
        <v>514</v>
      </c>
      <c r="E110" s="103" t="s">
        <v>515</v>
      </c>
      <c r="F110" s="96"/>
      <c r="G110" s="96"/>
      <c r="H110" s="96"/>
      <c r="I110" s="96"/>
      <c r="J110" s="96"/>
      <c r="K110" s="96"/>
      <c r="L110" s="96"/>
      <c r="M110" s="96"/>
      <c r="N110" s="96"/>
      <c r="O110" s="96"/>
      <c r="P110" s="96"/>
      <c r="Q110" s="96"/>
      <c r="R110" s="96"/>
      <c r="S110" s="96"/>
      <c r="T110" s="96"/>
      <c r="U110" s="96"/>
      <c r="V110" s="96"/>
      <c r="W110" s="96"/>
      <c r="X110" s="96"/>
      <c r="Y110" s="96"/>
      <c r="Z110" s="96"/>
      <c r="AA110" s="96"/>
      <c r="AB110" s="96"/>
      <c r="AC110" s="96"/>
      <c r="AD110" s="96"/>
      <c r="AE110" s="96"/>
      <c r="AF110" s="96"/>
      <c r="AG110" s="96"/>
      <c r="AH110" s="96"/>
      <c r="AI110" s="96"/>
      <c r="AJ110" s="96"/>
      <c r="AK110" s="96"/>
      <c r="AL110" s="96"/>
      <c r="AM110" s="96"/>
      <c r="AN110" s="96"/>
      <c r="AO110" s="96"/>
      <c r="AP110" s="96"/>
      <c r="AQ110" s="96"/>
      <c r="AR110" s="96"/>
      <c r="AS110" s="96"/>
      <c r="AT110" s="96"/>
    </row>
    <row r="111" spans="4:46" x14ac:dyDescent="0.2">
      <c r="E111" s="279" t="s">
        <v>516</v>
      </c>
      <c r="F111" s="279"/>
      <c r="G111" s="279"/>
      <c r="H111" s="279"/>
      <c r="I111" s="279"/>
      <c r="J111" s="279"/>
      <c r="K111" s="279"/>
      <c r="L111" s="279"/>
      <c r="M111" s="279"/>
      <c r="N111" s="279"/>
      <c r="O111" s="279"/>
      <c r="P111" s="279"/>
      <c r="Q111" s="279"/>
      <c r="R111" s="279"/>
      <c r="S111" s="279"/>
      <c r="T111" s="279"/>
      <c r="U111" s="279"/>
      <c r="V111" s="279"/>
      <c r="W111" s="279"/>
      <c r="X111" s="279"/>
      <c r="Y111" s="279"/>
      <c r="Z111" s="279"/>
      <c r="AA111" s="279"/>
      <c r="AB111" s="279"/>
      <c r="AC111" s="279"/>
      <c r="AD111" s="279"/>
      <c r="AE111" s="279"/>
      <c r="AF111" s="279"/>
      <c r="AG111" s="279"/>
      <c r="AH111" s="279"/>
      <c r="AI111" s="279"/>
      <c r="AJ111" s="279"/>
      <c r="AK111" s="279"/>
      <c r="AL111" s="279"/>
      <c r="AM111" s="279"/>
      <c r="AN111" s="279"/>
      <c r="AO111" s="279"/>
      <c r="AP111" s="279"/>
      <c r="AQ111" s="279"/>
      <c r="AR111" s="279"/>
      <c r="AS111" s="279"/>
      <c r="AT111" s="279"/>
    </row>
    <row r="112" spans="4:46" x14ac:dyDescent="0.2">
      <c r="E112" s="279"/>
      <c r="F112" s="279"/>
      <c r="G112" s="279"/>
      <c r="H112" s="279"/>
      <c r="I112" s="279"/>
      <c r="J112" s="279"/>
      <c r="K112" s="279"/>
      <c r="L112" s="279"/>
      <c r="M112" s="279"/>
      <c r="N112" s="279"/>
      <c r="O112" s="279"/>
      <c r="P112" s="279"/>
      <c r="Q112" s="279"/>
      <c r="R112" s="279"/>
      <c r="S112" s="279"/>
      <c r="T112" s="279"/>
      <c r="U112" s="279"/>
      <c r="V112" s="279"/>
      <c r="W112" s="279"/>
      <c r="X112" s="279"/>
      <c r="Y112" s="279"/>
      <c r="Z112" s="279"/>
      <c r="AA112" s="279"/>
      <c r="AB112" s="279"/>
      <c r="AC112" s="279"/>
      <c r="AD112" s="279"/>
      <c r="AE112" s="279"/>
      <c r="AF112" s="279"/>
      <c r="AG112" s="279"/>
      <c r="AH112" s="279"/>
      <c r="AI112" s="279"/>
      <c r="AJ112" s="279"/>
      <c r="AK112" s="279"/>
      <c r="AL112" s="279"/>
      <c r="AM112" s="279"/>
      <c r="AN112" s="279"/>
      <c r="AO112" s="279"/>
      <c r="AP112" s="279"/>
      <c r="AQ112" s="279"/>
      <c r="AR112" s="279"/>
      <c r="AS112" s="279"/>
      <c r="AT112" s="279"/>
    </row>
    <row r="113" spans="3:47" x14ac:dyDescent="0.2">
      <c r="E113" s="279"/>
      <c r="F113" s="279"/>
      <c r="G113" s="279"/>
      <c r="H113" s="279"/>
      <c r="I113" s="279"/>
      <c r="J113" s="279"/>
      <c r="K113" s="279"/>
      <c r="L113" s="279"/>
      <c r="M113" s="279"/>
      <c r="N113" s="279"/>
      <c r="O113" s="279"/>
      <c r="P113" s="279"/>
      <c r="Q113" s="279"/>
      <c r="R113" s="279"/>
      <c r="S113" s="279"/>
      <c r="T113" s="279"/>
      <c r="U113" s="279"/>
      <c r="V113" s="279"/>
      <c r="W113" s="279"/>
      <c r="X113" s="279"/>
      <c r="Y113" s="279"/>
      <c r="Z113" s="279"/>
      <c r="AA113" s="279"/>
      <c r="AB113" s="279"/>
      <c r="AC113" s="279"/>
      <c r="AD113" s="279"/>
      <c r="AE113" s="279"/>
      <c r="AF113" s="279"/>
      <c r="AG113" s="279"/>
      <c r="AH113" s="279"/>
      <c r="AI113" s="279"/>
      <c r="AJ113" s="279"/>
      <c r="AK113" s="279"/>
      <c r="AL113" s="279"/>
      <c r="AM113" s="279"/>
      <c r="AN113" s="279"/>
      <c r="AO113" s="279"/>
      <c r="AP113" s="279"/>
      <c r="AQ113" s="279"/>
      <c r="AR113" s="279"/>
      <c r="AS113" s="279"/>
      <c r="AT113" s="279"/>
    </row>
    <row r="114" spans="3:47" x14ac:dyDescent="0.2">
      <c r="E114" s="279"/>
      <c r="F114" s="279"/>
      <c r="G114" s="279"/>
      <c r="H114" s="279"/>
      <c r="I114" s="279"/>
      <c r="J114" s="279"/>
      <c r="K114" s="279"/>
      <c r="L114" s="279"/>
      <c r="M114" s="279"/>
      <c r="N114" s="279"/>
      <c r="O114" s="279"/>
      <c r="P114" s="279"/>
      <c r="Q114" s="279"/>
      <c r="R114" s="279"/>
      <c r="S114" s="279"/>
      <c r="T114" s="279"/>
      <c r="U114" s="279"/>
      <c r="V114" s="279"/>
      <c r="W114" s="279"/>
      <c r="X114" s="279"/>
      <c r="Y114" s="279"/>
      <c r="Z114" s="279"/>
      <c r="AA114" s="279"/>
      <c r="AB114" s="279"/>
      <c r="AC114" s="279"/>
      <c r="AD114" s="279"/>
      <c r="AE114" s="279"/>
      <c r="AF114" s="279"/>
      <c r="AG114" s="279"/>
      <c r="AH114" s="279"/>
      <c r="AI114" s="279"/>
      <c r="AJ114" s="279"/>
      <c r="AK114" s="279"/>
      <c r="AL114" s="279"/>
      <c r="AM114" s="279"/>
      <c r="AN114" s="279"/>
      <c r="AO114" s="279"/>
      <c r="AP114" s="279"/>
      <c r="AQ114" s="279"/>
      <c r="AR114" s="279"/>
      <c r="AS114" s="279"/>
      <c r="AT114" s="279"/>
    </row>
    <row r="115" spans="3:47" x14ac:dyDescent="0.2">
      <c r="E115" s="279"/>
      <c r="F115" s="279"/>
      <c r="G115" s="279"/>
      <c r="H115" s="279"/>
      <c r="I115" s="279"/>
      <c r="J115" s="279"/>
      <c r="K115" s="279"/>
      <c r="L115" s="279"/>
      <c r="M115" s="279"/>
      <c r="N115" s="279"/>
      <c r="O115" s="279"/>
      <c r="P115" s="279"/>
      <c r="Q115" s="279"/>
      <c r="R115" s="279"/>
      <c r="S115" s="279"/>
      <c r="T115" s="279"/>
      <c r="U115" s="279"/>
      <c r="V115" s="279"/>
      <c r="W115" s="279"/>
      <c r="X115" s="279"/>
      <c r="Y115" s="279"/>
      <c r="Z115" s="279"/>
      <c r="AA115" s="279"/>
      <c r="AB115" s="279"/>
      <c r="AC115" s="279"/>
      <c r="AD115" s="279"/>
      <c r="AE115" s="279"/>
      <c r="AF115" s="279"/>
      <c r="AG115" s="279"/>
      <c r="AH115" s="279"/>
      <c r="AI115" s="279"/>
      <c r="AJ115" s="279"/>
      <c r="AK115" s="279"/>
      <c r="AL115" s="279"/>
      <c r="AM115" s="279"/>
      <c r="AN115" s="279"/>
      <c r="AO115" s="279"/>
      <c r="AP115" s="279"/>
      <c r="AQ115" s="279"/>
      <c r="AR115" s="279"/>
      <c r="AS115" s="279"/>
      <c r="AT115" s="279"/>
    </row>
    <row r="116" spans="3:47" x14ac:dyDescent="0.2">
      <c r="E116" s="279"/>
      <c r="F116" s="279"/>
      <c r="G116" s="279"/>
      <c r="H116" s="279"/>
      <c r="I116" s="279"/>
      <c r="J116" s="279"/>
      <c r="K116" s="279"/>
      <c r="L116" s="279"/>
      <c r="M116" s="279"/>
      <c r="N116" s="279"/>
      <c r="O116" s="279"/>
      <c r="P116" s="279"/>
      <c r="Q116" s="279"/>
      <c r="R116" s="279"/>
      <c r="S116" s="279"/>
      <c r="T116" s="279"/>
      <c r="U116" s="279"/>
      <c r="V116" s="279"/>
      <c r="W116" s="279"/>
      <c r="X116" s="279"/>
      <c r="Y116" s="279"/>
      <c r="Z116" s="279"/>
      <c r="AA116" s="279"/>
      <c r="AB116" s="279"/>
      <c r="AC116" s="279"/>
      <c r="AD116" s="279"/>
      <c r="AE116" s="279"/>
      <c r="AF116" s="279"/>
      <c r="AG116" s="279"/>
      <c r="AH116" s="279"/>
      <c r="AI116" s="279"/>
      <c r="AJ116" s="279"/>
      <c r="AK116" s="279"/>
      <c r="AL116" s="279"/>
      <c r="AM116" s="279"/>
      <c r="AN116" s="279"/>
      <c r="AO116" s="279"/>
      <c r="AP116" s="279"/>
      <c r="AQ116" s="279"/>
      <c r="AR116" s="279"/>
      <c r="AS116" s="279"/>
      <c r="AT116" s="279"/>
    </row>
    <row r="117" spans="3:47" x14ac:dyDescent="0.2">
      <c r="E117" s="279"/>
      <c r="F117" s="279"/>
      <c r="G117" s="279"/>
      <c r="H117" s="279"/>
      <c r="I117" s="279"/>
      <c r="J117" s="279"/>
      <c r="K117" s="279"/>
      <c r="L117" s="279"/>
      <c r="M117" s="279"/>
      <c r="N117" s="279"/>
      <c r="O117" s="279"/>
      <c r="P117" s="279"/>
      <c r="Q117" s="279"/>
      <c r="R117" s="279"/>
      <c r="S117" s="279"/>
      <c r="T117" s="279"/>
      <c r="U117" s="279"/>
      <c r="V117" s="279"/>
      <c r="W117" s="279"/>
      <c r="X117" s="279"/>
      <c r="Y117" s="279"/>
      <c r="Z117" s="279"/>
      <c r="AA117" s="279"/>
      <c r="AB117" s="279"/>
      <c r="AC117" s="279"/>
      <c r="AD117" s="279"/>
      <c r="AE117" s="279"/>
      <c r="AF117" s="279"/>
      <c r="AG117" s="279"/>
      <c r="AH117" s="279"/>
      <c r="AI117" s="279"/>
      <c r="AJ117" s="279"/>
      <c r="AK117" s="279"/>
      <c r="AL117" s="279"/>
      <c r="AM117" s="279"/>
      <c r="AN117" s="279"/>
      <c r="AO117" s="279"/>
      <c r="AP117" s="279"/>
      <c r="AQ117" s="279"/>
      <c r="AR117" s="279"/>
      <c r="AS117" s="279"/>
      <c r="AT117" s="279"/>
    </row>
    <row r="118" spans="3:47" x14ac:dyDescent="0.2">
      <c r="C118" s="279" t="s">
        <v>517</v>
      </c>
      <c r="D118" s="279"/>
      <c r="E118" s="279"/>
      <c r="F118" s="279"/>
      <c r="G118" s="279"/>
      <c r="H118" s="279"/>
      <c r="I118" s="279"/>
      <c r="J118" s="279"/>
      <c r="K118" s="279"/>
      <c r="L118" s="279"/>
      <c r="M118" s="279"/>
      <c r="N118" s="279"/>
      <c r="O118" s="279"/>
      <c r="P118" s="279"/>
      <c r="Q118" s="279"/>
      <c r="R118" s="279"/>
      <c r="S118" s="279"/>
      <c r="T118" s="279"/>
      <c r="U118" s="279"/>
      <c r="V118" s="279"/>
      <c r="W118" s="279"/>
      <c r="X118" s="279"/>
      <c r="Y118" s="279"/>
      <c r="Z118" s="279"/>
      <c r="AA118" s="279"/>
      <c r="AB118" s="279"/>
      <c r="AC118" s="279"/>
      <c r="AD118" s="279"/>
      <c r="AE118" s="279"/>
      <c r="AF118" s="279"/>
      <c r="AG118" s="279"/>
      <c r="AH118" s="279"/>
      <c r="AI118" s="279"/>
      <c r="AJ118" s="279"/>
      <c r="AK118" s="279"/>
      <c r="AL118" s="279"/>
      <c r="AM118" s="279"/>
      <c r="AN118" s="279"/>
      <c r="AO118" s="279"/>
      <c r="AP118" s="279"/>
      <c r="AQ118" s="279"/>
      <c r="AR118" s="279"/>
      <c r="AS118" s="279"/>
      <c r="AT118" s="279"/>
      <c r="AU118" s="279"/>
    </row>
    <row r="119" spans="3:47" x14ac:dyDescent="0.2">
      <c r="C119" s="279"/>
      <c r="D119" s="279"/>
      <c r="E119" s="279"/>
      <c r="F119" s="279"/>
      <c r="G119" s="279"/>
      <c r="H119" s="279"/>
      <c r="I119" s="279"/>
      <c r="J119" s="279"/>
      <c r="K119" s="279"/>
      <c r="L119" s="279"/>
      <c r="M119" s="279"/>
      <c r="N119" s="279"/>
      <c r="O119" s="279"/>
      <c r="P119" s="279"/>
      <c r="Q119" s="279"/>
      <c r="R119" s="279"/>
      <c r="S119" s="279"/>
      <c r="T119" s="279"/>
      <c r="U119" s="279"/>
      <c r="V119" s="279"/>
      <c r="W119" s="279"/>
      <c r="X119" s="279"/>
      <c r="Y119" s="279"/>
      <c r="Z119" s="279"/>
      <c r="AA119" s="279"/>
      <c r="AB119" s="279"/>
      <c r="AC119" s="279"/>
      <c r="AD119" s="279"/>
      <c r="AE119" s="279"/>
      <c r="AF119" s="279"/>
      <c r="AG119" s="279"/>
      <c r="AH119" s="279"/>
      <c r="AI119" s="279"/>
      <c r="AJ119" s="279"/>
      <c r="AK119" s="279"/>
      <c r="AL119" s="279"/>
      <c r="AM119" s="279"/>
      <c r="AN119" s="279"/>
      <c r="AO119" s="279"/>
      <c r="AP119" s="279"/>
      <c r="AQ119" s="279"/>
      <c r="AR119" s="279"/>
      <c r="AS119" s="279"/>
      <c r="AT119" s="279"/>
      <c r="AU119" s="279"/>
    </row>
    <row r="120" spans="3:47" x14ac:dyDescent="0.2">
      <c r="C120" s="279"/>
      <c r="D120" s="279"/>
      <c r="E120" s="279"/>
      <c r="F120" s="279"/>
      <c r="G120" s="279"/>
      <c r="H120" s="279"/>
      <c r="I120" s="279"/>
      <c r="J120" s="279"/>
      <c r="K120" s="279"/>
      <c r="L120" s="279"/>
      <c r="M120" s="279"/>
      <c r="N120" s="279"/>
      <c r="O120" s="279"/>
      <c r="P120" s="279"/>
      <c r="Q120" s="279"/>
      <c r="R120" s="279"/>
      <c r="S120" s="279"/>
      <c r="T120" s="279"/>
      <c r="U120" s="279"/>
      <c r="V120" s="279"/>
      <c r="W120" s="279"/>
      <c r="X120" s="279"/>
      <c r="Y120" s="279"/>
      <c r="Z120" s="279"/>
      <c r="AA120" s="279"/>
      <c r="AB120" s="279"/>
      <c r="AC120" s="279"/>
      <c r="AD120" s="279"/>
      <c r="AE120" s="279"/>
      <c r="AF120" s="279"/>
      <c r="AG120" s="279"/>
      <c r="AH120" s="279"/>
      <c r="AI120" s="279"/>
      <c r="AJ120" s="279"/>
      <c r="AK120" s="279"/>
      <c r="AL120" s="279"/>
      <c r="AM120" s="279"/>
      <c r="AN120" s="279"/>
      <c r="AO120" s="279"/>
      <c r="AP120" s="279"/>
      <c r="AQ120" s="279"/>
      <c r="AR120" s="279"/>
      <c r="AS120" s="279"/>
      <c r="AT120" s="279"/>
      <c r="AU120" s="279"/>
    </row>
    <row r="121" spans="3:47" ht="15" customHeight="1" x14ac:dyDescent="0.2">
      <c r="C121" s="279"/>
      <c r="D121" s="279"/>
      <c r="E121" s="279"/>
      <c r="F121" s="279"/>
      <c r="G121" s="279"/>
      <c r="H121" s="279"/>
      <c r="I121" s="279"/>
      <c r="J121" s="279"/>
      <c r="K121" s="279"/>
      <c r="L121" s="279"/>
      <c r="M121" s="279"/>
      <c r="N121" s="279"/>
      <c r="O121" s="279"/>
      <c r="P121" s="279"/>
      <c r="Q121" s="279"/>
      <c r="R121" s="279"/>
      <c r="S121" s="279"/>
      <c r="T121" s="279"/>
      <c r="U121" s="279"/>
      <c r="V121" s="279"/>
      <c r="W121" s="279"/>
      <c r="X121" s="279"/>
      <c r="Y121" s="279"/>
      <c r="Z121" s="279"/>
      <c r="AA121" s="279"/>
      <c r="AB121" s="279"/>
      <c r="AC121" s="279"/>
      <c r="AD121" s="279"/>
      <c r="AE121" s="279"/>
      <c r="AF121" s="279"/>
      <c r="AG121" s="279"/>
      <c r="AH121" s="279"/>
      <c r="AI121" s="279"/>
      <c r="AJ121" s="279"/>
      <c r="AK121" s="279"/>
      <c r="AL121" s="279"/>
      <c r="AM121" s="279"/>
      <c r="AN121" s="279"/>
      <c r="AO121" s="279"/>
      <c r="AP121" s="279"/>
      <c r="AQ121" s="279"/>
      <c r="AR121" s="279"/>
      <c r="AS121" s="279"/>
      <c r="AT121" s="279"/>
      <c r="AU121" s="279"/>
    </row>
    <row r="122" spans="3:47" x14ac:dyDescent="0.2">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c r="AA122" s="107"/>
      <c r="AB122" s="107"/>
      <c r="AC122" s="107"/>
      <c r="AD122" s="107"/>
      <c r="AE122" s="107"/>
      <c r="AF122" s="107"/>
      <c r="AG122" s="107"/>
      <c r="AH122" s="107"/>
      <c r="AI122" s="107"/>
      <c r="AJ122" s="107"/>
      <c r="AK122" s="107"/>
      <c r="AL122" s="107"/>
      <c r="AM122" s="107"/>
      <c r="AN122" s="107"/>
      <c r="AO122" s="107"/>
      <c r="AP122" s="107"/>
      <c r="AQ122" s="107"/>
      <c r="AR122" s="107"/>
      <c r="AS122" s="107"/>
      <c r="AT122" s="107"/>
      <c r="AU122" s="107"/>
    </row>
    <row r="123" spans="3:47" ht="15.75" x14ac:dyDescent="0.25">
      <c r="C123" s="107"/>
      <c r="D123" s="105" t="s">
        <v>526</v>
      </c>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7"/>
      <c r="AB123" s="107"/>
      <c r="AC123" s="107"/>
      <c r="AD123" s="107"/>
      <c r="AE123" s="107"/>
      <c r="AF123" s="107"/>
      <c r="AG123" s="107"/>
      <c r="AH123" s="107"/>
      <c r="AI123" s="107"/>
      <c r="AJ123" s="107"/>
      <c r="AK123" s="107"/>
      <c r="AL123" s="107"/>
      <c r="AM123" s="107"/>
      <c r="AN123" s="107"/>
      <c r="AO123" s="107"/>
      <c r="AP123" s="107"/>
      <c r="AQ123" s="107"/>
      <c r="AR123" s="107"/>
      <c r="AS123" s="107"/>
      <c r="AT123" s="107"/>
      <c r="AU123" s="107"/>
    </row>
    <row r="124" spans="3:47" x14ac:dyDescent="0.2">
      <c r="C124" s="107"/>
      <c r="D124" s="107"/>
      <c r="E124" s="107"/>
      <c r="F124" s="107"/>
      <c r="G124" s="107"/>
      <c r="H124" s="107"/>
      <c r="I124" s="107"/>
      <c r="J124" s="107"/>
      <c r="K124" s="107"/>
      <c r="L124" s="107"/>
      <c r="M124" s="107"/>
      <c r="N124" s="107"/>
      <c r="O124" s="107"/>
      <c r="P124" s="107"/>
      <c r="Q124" s="107"/>
      <c r="R124" s="107"/>
      <c r="S124" s="107"/>
      <c r="T124" s="107"/>
      <c r="AK124" s="107"/>
      <c r="AL124" s="107"/>
      <c r="AM124" s="107"/>
      <c r="AN124" s="107"/>
      <c r="AO124" s="107"/>
      <c r="AP124" s="107"/>
      <c r="AQ124" s="107"/>
      <c r="AR124" s="107"/>
      <c r="AS124" s="107"/>
      <c r="AT124" s="107"/>
      <c r="AU124" s="107"/>
    </row>
    <row r="125" spans="3:47" ht="15.75" x14ac:dyDescent="0.2">
      <c r="C125" s="107"/>
      <c r="D125" s="107"/>
      <c r="E125" s="107"/>
      <c r="F125" s="107"/>
      <c r="G125" s="278"/>
      <c r="H125" s="278"/>
      <c r="J125" s="98" t="s">
        <v>518</v>
      </c>
      <c r="K125" s="100"/>
      <c r="N125" s="107"/>
      <c r="O125" s="107"/>
      <c r="P125" s="107"/>
      <c r="Q125" s="107"/>
      <c r="R125" s="107"/>
      <c r="S125" s="107"/>
      <c r="T125" s="107"/>
      <c r="AK125" s="107"/>
      <c r="AL125" s="107"/>
      <c r="AM125" s="107"/>
      <c r="AN125" s="107"/>
      <c r="AO125" s="107"/>
      <c r="AP125" s="107"/>
      <c r="AQ125" s="107"/>
      <c r="AR125" s="107"/>
      <c r="AS125" s="107"/>
      <c r="AT125" s="107"/>
      <c r="AU125" s="107"/>
    </row>
    <row r="126" spans="3:47" x14ac:dyDescent="0.2">
      <c r="H126" s="100"/>
      <c r="K126" s="100"/>
      <c r="N126" s="100"/>
      <c r="Q126" s="100"/>
      <c r="T126" s="100"/>
      <c r="W126" s="100"/>
      <c r="Z126" s="100"/>
      <c r="AC126" s="100"/>
    </row>
    <row r="127" spans="3:47" ht="15.75" x14ac:dyDescent="0.2">
      <c r="G127" s="278"/>
      <c r="H127" s="278"/>
      <c r="J127" s="98" t="s">
        <v>519</v>
      </c>
      <c r="K127" s="100"/>
      <c r="N127" s="100"/>
      <c r="Q127" s="100"/>
      <c r="T127" s="100"/>
      <c r="W127" s="100"/>
      <c r="Z127" s="100"/>
      <c r="AC127" s="100"/>
    </row>
    <row r="128" spans="3:47" x14ac:dyDescent="0.2">
      <c r="K128" s="134" t="s">
        <v>676</v>
      </c>
      <c r="N128" s="100"/>
      <c r="Q128" s="100"/>
      <c r="T128" s="100"/>
      <c r="W128" s="100"/>
      <c r="Z128" s="100"/>
      <c r="AC128" s="100"/>
    </row>
    <row r="129" spans="2:49" x14ac:dyDescent="0.2">
      <c r="N129" s="100"/>
      <c r="Q129" s="100"/>
      <c r="T129" s="100"/>
      <c r="W129" s="100"/>
      <c r="Z129" s="100"/>
      <c r="AC129" s="100"/>
    </row>
    <row r="130" spans="2:49" x14ac:dyDescent="0.2">
      <c r="Z130" s="100"/>
      <c r="AC130" s="100"/>
    </row>
    <row r="131" spans="2:49" x14ac:dyDescent="0.2">
      <c r="H131" s="100"/>
      <c r="J131" s="100" t="s">
        <v>509</v>
      </c>
      <c r="K131" s="272">
        <f>IFERROR(INDEX(GeneralPartners[LSQoptions],1),"")</f>
        <v>0</v>
      </c>
      <c r="L131" s="272"/>
      <c r="M131" s="272"/>
      <c r="N131" s="272"/>
      <c r="O131" s="272"/>
      <c r="P131" s="272"/>
      <c r="Q131" s="272"/>
      <c r="R131" s="272"/>
      <c r="S131" s="272"/>
      <c r="T131" s="272"/>
      <c r="U131" s="272"/>
      <c r="V131" s="272"/>
      <c r="W131" s="272"/>
      <c r="X131" s="272"/>
      <c r="Y131" s="272"/>
      <c r="Z131" s="272"/>
    </row>
    <row r="132" spans="2:49" x14ac:dyDescent="0.2">
      <c r="H132" s="100"/>
      <c r="K132" s="273"/>
      <c r="L132" s="273"/>
      <c r="M132" s="273"/>
      <c r="N132" s="273"/>
      <c r="O132" s="273"/>
      <c r="P132" s="273"/>
      <c r="Q132" s="273"/>
      <c r="R132" s="273"/>
      <c r="S132" s="273"/>
      <c r="T132" s="273"/>
      <c r="U132" s="273"/>
      <c r="V132" s="273"/>
      <c r="W132" s="273"/>
      <c r="X132" s="273"/>
      <c r="Y132" s="273"/>
      <c r="Z132" s="273"/>
      <c r="AE132" s="100" t="s">
        <v>521</v>
      </c>
      <c r="AF132" s="106"/>
      <c r="AG132" s="106"/>
      <c r="AH132" s="106"/>
      <c r="AI132" s="106"/>
      <c r="AJ132" s="106"/>
      <c r="AK132" s="106"/>
      <c r="AL132" s="106"/>
      <c r="AM132" s="106"/>
      <c r="AN132" s="106"/>
      <c r="AO132" s="106"/>
      <c r="AP132" s="106"/>
      <c r="AQ132" s="106"/>
      <c r="AR132" s="106"/>
      <c r="AS132" s="106"/>
      <c r="AT132" s="106"/>
      <c r="AU132" s="106"/>
      <c r="AV132" s="106"/>
      <c r="AW132" s="106"/>
    </row>
    <row r="133" spans="2:49" x14ac:dyDescent="0.2">
      <c r="J133" s="100" t="s">
        <v>351</v>
      </c>
      <c r="K133" s="274"/>
      <c r="L133" s="274"/>
      <c r="M133" s="274"/>
      <c r="N133" s="274"/>
      <c r="O133" s="274"/>
      <c r="P133" s="274"/>
      <c r="Q133" s="274"/>
      <c r="R133" s="274"/>
      <c r="S133" s="274"/>
      <c r="T133" s="274"/>
      <c r="U133" s="274"/>
      <c r="V133" s="274"/>
      <c r="W133" s="274"/>
      <c r="X133" s="274"/>
      <c r="Y133" s="274"/>
      <c r="Z133" s="274"/>
      <c r="AC133" s="100"/>
      <c r="AF133" s="275" t="str">
        <f>IFERROR(INDEX(GeneralPartners[Type],MATCH(K131,GeneralPartners[LSQoptions],0)),"")</f>
        <v>General Partner</v>
      </c>
      <c r="AG133" s="275"/>
      <c r="AH133" s="275"/>
      <c r="AI133" s="275"/>
      <c r="AJ133" s="275"/>
      <c r="AK133" s="275"/>
      <c r="AL133" s="275"/>
      <c r="AM133" s="275"/>
      <c r="AN133" s="275"/>
      <c r="AO133" s="275"/>
      <c r="AP133" s="275"/>
      <c r="AQ133" s="275"/>
      <c r="AR133" s="275"/>
      <c r="AS133" s="275"/>
      <c r="AT133" s="275"/>
      <c r="AU133" s="275"/>
      <c r="AV133" s="275"/>
      <c r="AW133" s="275"/>
    </row>
    <row r="134" spans="2:49" x14ac:dyDescent="0.2">
      <c r="J134" s="100" t="s">
        <v>352</v>
      </c>
      <c r="K134" s="274"/>
      <c r="L134" s="274"/>
      <c r="M134" s="274"/>
      <c r="N134" s="274"/>
      <c r="O134" s="274"/>
      <c r="P134" s="274"/>
      <c r="Q134" s="274"/>
      <c r="R134" s="274"/>
      <c r="S134" s="274"/>
      <c r="T134" s="274"/>
      <c r="U134" s="274"/>
      <c r="V134" s="274"/>
      <c r="W134" s="274"/>
      <c r="X134" s="274"/>
      <c r="Y134" s="274"/>
      <c r="Z134" s="274"/>
      <c r="AC134" s="100"/>
      <c r="AE134" s="100" t="s">
        <v>313</v>
      </c>
      <c r="AF134" s="276"/>
      <c r="AG134" s="277"/>
      <c r="AH134" s="277"/>
      <c r="AI134" s="277"/>
      <c r="AJ134" s="277"/>
      <c r="AK134" s="277"/>
    </row>
    <row r="135" spans="2:49" x14ac:dyDescent="0.2">
      <c r="B135" s="80" t="str">
        <f t="shared" ref="B135:Y135" si="2">IF(A135="!","Only tribal applicants may use developer experience","")</f>
        <v/>
      </c>
      <c r="C135" s="80" t="str">
        <f t="shared" si="2"/>
        <v/>
      </c>
      <c r="D135" s="80" t="str">
        <f t="shared" si="2"/>
        <v/>
      </c>
      <c r="E135" s="80" t="str">
        <f t="shared" si="2"/>
        <v/>
      </c>
      <c r="F135" s="80" t="str">
        <f t="shared" si="2"/>
        <v/>
      </c>
      <c r="G135" s="80" t="str">
        <f t="shared" si="2"/>
        <v/>
      </c>
      <c r="H135" s="80" t="str">
        <f t="shared" si="2"/>
        <v/>
      </c>
      <c r="I135" s="80" t="str">
        <f t="shared" si="2"/>
        <v/>
      </c>
      <c r="J135" s="80" t="str">
        <f t="shared" si="2"/>
        <v/>
      </c>
      <c r="K135" s="80" t="str">
        <f t="shared" si="2"/>
        <v/>
      </c>
      <c r="L135" s="80" t="str">
        <f t="shared" si="2"/>
        <v/>
      </c>
      <c r="M135" s="80" t="str">
        <f t="shared" si="2"/>
        <v/>
      </c>
      <c r="N135" s="80" t="str">
        <f t="shared" si="2"/>
        <v/>
      </c>
      <c r="O135" s="80" t="str">
        <f t="shared" si="2"/>
        <v/>
      </c>
      <c r="P135" s="80" t="str">
        <f t="shared" si="2"/>
        <v/>
      </c>
      <c r="Q135" s="80" t="str">
        <f t="shared" si="2"/>
        <v/>
      </c>
      <c r="R135" s="80" t="str">
        <f t="shared" si="2"/>
        <v/>
      </c>
      <c r="S135" s="80" t="str">
        <f t="shared" si="2"/>
        <v/>
      </c>
      <c r="T135" s="80" t="str">
        <f t="shared" si="2"/>
        <v/>
      </c>
      <c r="U135" s="80" t="str">
        <f t="shared" si="2"/>
        <v/>
      </c>
      <c r="V135" s="80" t="str">
        <f t="shared" si="2"/>
        <v/>
      </c>
      <c r="W135" s="80" t="str">
        <f t="shared" si="2"/>
        <v/>
      </c>
      <c r="X135" s="80" t="str">
        <f t="shared" si="2"/>
        <v/>
      </c>
      <c r="Y135" s="80" t="str">
        <f t="shared" si="2"/>
        <v/>
      </c>
      <c r="Z135" s="80" t="str">
        <f>IF(Y135="!","Only tribal applicants may use developer experience","")</f>
        <v/>
      </c>
    </row>
    <row r="137" spans="2:49" x14ac:dyDescent="0.2">
      <c r="E137" s="97"/>
      <c r="F137" s="97"/>
      <c r="G137" s="97"/>
      <c r="H137" s="97"/>
      <c r="I137" s="97"/>
      <c r="J137" s="97"/>
      <c r="K137" s="97"/>
      <c r="L137" s="97"/>
      <c r="M137" s="97"/>
      <c r="N137" s="97"/>
      <c r="O137" s="97"/>
      <c r="P137" s="97"/>
      <c r="Q137" s="97"/>
      <c r="R137" s="97"/>
      <c r="S137" s="97"/>
      <c r="T137" s="97"/>
      <c r="U137" s="97"/>
      <c r="V137" s="97"/>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row>
    <row r="138" spans="2:49" x14ac:dyDescent="0.2">
      <c r="E138" s="97"/>
      <c r="F138" s="97"/>
      <c r="G138" s="97"/>
      <c r="H138" s="97"/>
      <c r="I138" s="97"/>
      <c r="J138" s="97"/>
      <c r="K138" s="97"/>
      <c r="L138" s="97"/>
      <c r="M138" s="97"/>
      <c r="N138" s="97"/>
      <c r="O138" s="97"/>
      <c r="P138" s="97"/>
      <c r="Q138" s="97"/>
      <c r="R138" s="97"/>
      <c r="S138" s="97"/>
      <c r="T138" s="97"/>
      <c r="U138" s="97"/>
      <c r="V138" s="97"/>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row>
    <row r="139" spans="2:49" ht="15" customHeight="1" x14ac:dyDescent="0.2">
      <c r="C139" s="97"/>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7"/>
      <c r="AB139" s="107"/>
      <c r="AC139" s="107"/>
      <c r="AD139" s="107"/>
      <c r="AE139" s="107"/>
      <c r="AF139" s="107"/>
      <c r="AG139" s="107"/>
      <c r="AH139" s="107"/>
      <c r="AI139" s="107"/>
      <c r="AJ139" s="107"/>
      <c r="AK139" s="107"/>
      <c r="AL139" s="107"/>
      <c r="AM139" s="107"/>
      <c r="AN139" s="107"/>
      <c r="AO139" s="107"/>
      <c r="AP139" s="107"/>
      <c r="AQ139" s="107"/>
      <c r="AR139" s="107"/>
      <c r="AS139" s="107"/>
      <c r="AT139" s="107"/>
      <c r="AU139" s="107"/>
    </row>
    <row r="140" spans="2:49" x14ac:dyDescent="0.2">
      <c r="C140" s="107"/>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c r="AA140" s="107"/>
      <c r="AB140" s="107"/>
      <c r="AC140" s="107"/>
      <c r="AD140" s="107"/>
      <c r="AE140" s="107"/>
      <c r="AF140" s="107"/>
      <c r="AG140" s="107"/>
      <c r="AH140" s="107"/>
      <c r="AI140" s="107"/>
      <c r="AJ140" s="107"/>
      <c r="AK140" s="107"/>
      <c r="AL140" s="107"/>
      <c r="AM140" s="107"/>
      <c r="AN140" s="107"/>
      <c r="AO140" s="107"/>
      <c r="AP140" s="107"/>
      <c r="AQ140" s="107"/>
      <c r="AR140" s="107"/>
      <c r="AS140" s="107"/>
      <c r="AT140" s="107"/>
      <c r="AU140" s="107"/>
    </row>
    <row r="141" spans="2:49" x14ac:dyDescent="0.2">
      <c r="C141" s="107"/>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c r="AA141" s="107"/>
      <c r="AB141" s="107"/>
      <c r="AC141" s="107"/>
      <c r="AD141" s="107"/>
      <c r="AE141" s="107"/>
      <c r="AF141" s="107"/>
      <c r="AG141" s="107"/>
      <c r="AH141" s="107"/>
      <c r="AI141" s="107"/>
      <c r="AJ141" s="107"/>
      <c r="AK141" s="107"/>
      <c r="AL141" s="107"/>
      <c r="AM141" s="107"/>
      <c r="AN141" s="107"/>
      <c r="AO141" s="107"/>
      <c r="AP141" s="107"/>
      <c r="AQ141" s="107"/>
      <c r="AR141" s="107"/>
      <c r="AS141" s="107"/>
      <c r="AT141" s="107"/>
      <c r="AU141" s="107"/>
    </row>
    <row r="142" spans="2:49" x14ac:dyDescent="0.2">
      <c r="C142" s="107"/>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c r="AA142" s="107"/>
      <c r="AB142" s="107"/>
      <c r="AC142" s="107"/>
      <c r="AD142" s="107"/>
      <c r="AE142" s="107"/>
      <c r="AF142" s="107"/>
      <c r="AG142" s="107"/>
      <c r="AH142" s="107"/>
      <c r="AI142" s="107"/>
      <c r="AJ142" s="107"/>
      <c r="AK142" s="107"/>
      <c r="AL142" s="107"/>
      <c r="AM142" s="107"/>
      <c r="AN142" s="107"/>
      <c r="AO142" s="107"/>
      <c r="AP142" s="107"/>
      <c r="AQ142" s="107"/>
      <c r="AR142" s="107"/>
      <c r="AS142" s="107"/>
      <c r="AT142" s="107"/>
      <c r="AU142" s="107"/>
    </row>
    <row r="143" spans="2:49" ht="15.75" x14ac:dyDescent="0.25">
      <c r="D143" s="101" t="s">
        <v>510</v>
      </c>
      <c r="H143" s="100"/>
      <c r="K143" s="100"/>
      <c r="N143" s="100"/>
      <c r="Q143" s="100"/>
      <c r="T143" s="100"/>
      <c r="W143" s="100"/>
      <c r="Z143" s="100"/>
      <c r="AC143" s="100"/>
    </row>
    <row r="144" spans="2:49" x14ac:dyDescent="0.2">
      <c r="H144" s="100"/>
      <c r="K144" s="100"/>
      <c r="N144" s="100"/>
      <c r="Q144" s="100"/>
      <c r="T144" s="100"/>
      <c r="W144" s="100"/>
      <c r="Z144" s="100"/>
      <c r="AC144" s="100"/>
    </row>
    <row r="145" spans="4:46" x14ac:dyDescent="0.2">
      <c r="D145" s="102" t="s">
        <v>512</v>
      </c>
      <c r="E145" s="103" t="s">
        <v>511</v>
      </c>
      <c r="F145" s="103"/>
      <c r="G145" s="103"/>
      <c r="H145" s="104"/>
      <c r="I145" s="103"/>
      <c r="J145" s="103"/>
      <c r="K145" s="100"/>
      <c r="N145" s="100"/>
      <c r="Q145" s="100"/>
      <c r="T145" s="100"/>
      <c r="W145" s="100"/>
      <c r="Z145" s="100"/>
      <c r="AC145" s="100"/>
    </row>
    <row r="146" spans="4:46" x14ac:dyDescent="0.2">
      <c r="H146" s="100"/>
      <c r="K146" s="100"/>
      <c r="N146" s="100"/>
      <c r="Q146" s="100"/>
      <c r="T146" s="100"/>
      <c r="W146" s="100"/>
      <c r="Z146" s="100"/>
      <c r="AC146" s="100"/>
    </row>
    <row r="147" spans="4:46" ht="12.75" customHeight="1" x14ac:dyDescent="0.2">
      <c r="E147" s="279" t="s">
        <v>513</v>
      </c>
      <c r="F147" s="279"/>
      <c r="G147" s="279"/>
      <c r="H147" s="279"/>
      <c r="I147" s="279"/>
      <c r="J147" s="279"/>
      <c r="K147" s="279"/>
      <c r="L147" s="279"/>
      <c r="M147" s="279"/>
      <c r="N147" s="279"/>
      <c r="O147" s="279"/>
      <c r="P147" s="279"/>
      <c r="Q147" s="279"/>
      <c r="R147" s="279"/>
      <c r="S147" s="279"/>
      <c r="T147" s="279"/>
      <c r="U147" s="279"/>
      <c r="V147" s="279"/>
      <c r="W147" s="279"/>
      <c r="X147" s="279"/>
      <c r="Y147" s="279"/>
      <c r="Z147" s="279"/>
      <c r="AA147" s="279"/>
      <c r="AB147" s="279"/>
      <c r="AC147" s="279"/>
      <c r="AD147" s="279"/>
      <c r="AE147" s="279"/>
      <c r="AF147" s="279"/>
      <c r="AG147" s="279"/>
      <c r="AH147" s="279"/>
      <c r="AI147" s="279"/>
      <c r="AJ147" s="279"/>
      <c r="AK147" s="279"/>
      <c r="AL147" s="279"/>
      <c r="AM147" s="279"/>
      <c r="AN147" s="279"/>
      <c r="AO147" s="279"/>
      <c r="AP147" s="279"/>
      <c r="AQ147" s="279"/>
      <c r="AR147" s="279"/>
      <c r="AS147" s="279"/>
      <c r="AT147" s="279"/>
    </row>
    <row r="148" spans="4:46" ht="12.75" customHeight="1" x14ac:dyDescent="0.2">
      <c r="E148" s="279"/>
      <c r="F148" s="279"/>
      <c r="G148" s="279"/>
      <c r="H148" s="279"/>
      <c r="I148" s="279"/>
      <c r="J148" s="279"/>
      <c r="K148" s="279"/>
      <c r="L148" s="279"/>
      <c r="M148" s="279"/>
      <c r="N148" s="279"/>
      <c r="O148" s="279"/>
      <c r="P148" s="279"/>
      <c r="Q148" s="279"/>
      <c r="R148" s="279"/>
      <c r="S148" s="279"/>
      <c r="T148" s="279"/>
      <c r="U148" s="279"/>
      <c r="V148" s="279"/>
      <c r="W148" s="279"/>
      <c r="X148" s="279"/>
      <c r="Y148" s="279"/>
      <c r="Z148" s="279"/>
      <c r="AA148" s="279"/>
      <c r="AB148" s="279"/>
      <c r="AC148" s="279"/>
      <c r="AD148" s="279"/>
      <c r="AE148" s="279"/>
      <c r="AF148" s="279"/>
      <c r="AG148" s="279"/>
      <c r="AH148" s="279"/>
      <c r="AI148" s="279"/>
      <c r="AJ148" s="279"/>
      <c r="AK148" s="279"/>
      <c r="AL148" s="279"/>
      <c r="AM148" s="279"/>
      <c r="AN148" s="279"/>
      <c r="AO148" s="279"/>
      <c r="AP148" s="279"/>
      <c r="AQ148" s="279"/>
      <c r="AR148" s="279"/>
      <c r="AS148" s="279"/>
      <c r="AT148" s="279"/>
    </row>
    <row r="149" spans="4:46" ht="12.75" customHeight="1" x14ac:dyDescent="0.2">
      <c r="E149" s="279"/>
      <c r="F149" s="279"/>
      <c r="G149" s="279"/>
      <c r="H149" s="279"/>
      <c r="I149" s="279"/>
      <c r="J149" s="279"/>
      <c r="K149" s="279"/>
      <c r="L149" s="279"/>
      <c r="M149" s="279"/>
      <c r="N149" s="279"/>
      <c r="O149" s="279"/>
      <c r="P149" s="279"/>
      <c r="Q149" s="279"/>
      <c r="R149" s="279"/>
      <c r="S149" s="279"/>
      <c r="T149" s="279"/>
      <c r="U149" s="279"/>
      <c r="V149" s="279"/>
      <c r="W149" s="279"/>
      <c r="X149" s="279"/>
      <c r="Y149" s="279"/>
      <c r="Z149" s="279"/>
      <c r="AA149" s="279"/>
      <c r="AB149" s="279"/>
      <c r="AC149" s="279"/>
      <c r="AD149" s="279"/>
      <c r="AE149" s="279"/>
      <c r="AF149" s="279"/>
      <c r="AG149" s="279"/>
      <c r="AH149" s="279"/>
      <c r="AI149" s="279"/>
      <c r="AJ149" s="279"/>
      <c r="AK149" s="279"/>
      <c r="AL149" s="279"/>
      <c r="AM149" s="279"/>
      <c r="AN149" s="279"/>
      <c r="AO149" s="279"/>
      <c r="AP149" s="279"/>
      <c r="AQ149" s="279"/>
      <c r="AR149" s="279"/>
      <c r="AS149" s="279"/>
      <c r="AT149" s="279"/>
    </row>
    <row r="150" spans="4:46" ht="12.75" customHeight="1" x14ac:dyDescent="0.2">
      <c r="E150" s="279"/>
      <c r="F150" s="279"/>
      <c r="G150" s="279"/>
      <c r="H150" s="279"/>
      <c r="I150" s="279"/>
      <c r="J150" s="279"/>
      <c r="K150" s="279"/>
      <c r="L150" s="279"/>
      <c r="M150" s="279"/>
      <c r="N150" s="279"/>
      <c r="O150" s="279"/>
      <c r="P150" s="279"/>
      <c r="Q150" s="279"/>
      <c r="R150" s="279"/>
      <c r="S150" s="279"/>
      <c r="T150" s="279"/>
      <c r="U150" s="279"/>
      <c r="V150" s="279"/>
      <c r="W150" s="279"/>
      <c r="X150" s="279"/>
      <c r="Y150" s="279"/>
      <c r="Z150" s="279"/>
      <c r="AA150" s="279"/>
      <c r="AB150" s="279"/>
      <c r="AC150" s="279"/>
      <c r="AD150" s="279"/>
      <c r="AE150" s="279"/>
      <c r="AF150" s="279"/>
      <c r="AG150" s="279"/>
      <c r="AH150" s="279"/>
      <c r="AI150" s="279"/>
      <c r="AJ150" s="279"/>
      <c r="AK150" s="279"/>
      <c r="AL150" s="279"/>
      <c r="AM150" s="279"/>
      <c r="AN150" s="279"/>
      <c r="AO150" s="279"/>
      <c r="AP150" s="279"/>
      <c r="AQ150" s="279"/>
      <c r="AR150" s="279"/>
      <c r="AS150" s="279"/>
      <c r="AT150" s="279"/>
    </row>
    <row r="151" spans="4:46" ht="15" customHeight="1" x14ac:dyDescent="0.2">
      <c r="E151" s="279"/>
      <c r="F151" s="279"/>
      <c r="G151" s="279"/>
      <c r="H151" s="279"/>
      <c r="I151" s="279"/>
      <c r="J151" s="279"/>
      <c r="K151" s="279"/>
      <c r="L151" s="279"/>
      <c r="M151" s="279"/>
      <c r="N151" s="279"/>
      <c r="O151" s="279"/>
      <c r="P151" s="279"/>
      <c r="Q151" s="279"/>
      <c r="R151" s="279"/>
      <c r="S151" s="279"/>
      <c r="T151" s="279"/>
      <c r="U151" s="279"/>
      <c r="V151" s="279"/>
      <c r="W151" s="279"/>
      <c r="X151" s="279"/>
      <c r="Y151" s="279"/>
      <c r="Z151" s="279"/>
      <c r="AA151" s="279"/>
      <c r="AB151" s="279"/>
      <c r="AC151" s="279"/>
      <c r="AD151" s="279"/>
      <c r="AE151" s="279"/>
      <c r="AF151" s="279"/>
      <c r="AG151" s="279"/>
      <c r="AH151" s="279"/>
      <c r="AI151" s="279"/>
      <c r="AJ151" s="279"/>
      <c r="AK151" s="279"/>
      <c r="AL151" s="279"/>
      <c r="AM151" s="279"/>
      <c r="AN151" s="279"/>
      <c r="AO151" s="279"/>
      <c r="AP151" s="279"/>
      <c r="AQ151" s="279"/>
      <c r="AR151" s="279"/>
      <c r="AS151" s="279"/>
      <c r="AT151" s="279"/>
    </row>
    <row r="152" spans="4:46" ht="15" customHeight="1" x14ac:dyDescent="0.2">
      <c r="E152" s="279"/>
      <c r="F152" s="279"/>
      <c r="G152" s="279"/>
      <c r="H152" s="279"/>
      <c r="I152" s="279"/>
      <c r="J152" s="279"/>
      <c r="K152" s="279"/>
      <c r="L152" s="279"/>
      <c r="M152" s="279"/>
      <c r="N152" s="279"/>
      <c r="O152" s="279"/>
      <c r="P152" s="279"/>
      <c r="Q152" s="279"/>
      <c r="R152" s="279"/>
      <c r="S152" s="279"/>
      <c r="T152" s="279"/>
      <c r="U152" s="279"/>
      <c r="V152" s="279"/>
      <c r="W152" s="279"/>
      <c r="X152" s="279"/>
      <c r="Y152" s="279"/>
      <c r="Z152" s="279"/>
      <c r="AA152" s="279"/>
      <c r="AB152" s="279"/>
      <c r="AC152" s="279"/>
      <c r="AD152" s="279"/>
      <c r="AE152" s="279"/>
      <c r="AF152" s="279"/>
      <c r="AG152" s="279"/>
      <c r="AH152" s="279"/>
      <c r="AI152" s="279"/>
      <c r="AJ152" s="279"/>
      <c r="AK152" s="279"/>
      <c r="AL152" s="279"/>
      <c r="AM152" s="279"/>
      <c r="AN152" s="279"/>
      <c r="AO152" s="279"/>
      <c r="AP152" s="279"/>
      <c r="AQ152" s="279"/>
      <c r="AR152" s="279"/>
      <c r="AS152" s="279"/>
      <c r="AT152" s="279"/>
    </row>
    <row r="153" spans="4:46" ht="15" customHeight="1" x14ac:dyDescent="0.2">
      <c r="E153" s="279"/>
      <c r="F153" s="279"/>
      <c r="G153" s="279"/>
      <c r="H153" s="279"/>
      <c r="I153" s="279"/>
      <c r="J153" s="279"/>
      <c r="K153" s="279"/>
      <c r="L153" s="279"/>
      <c r="M153" s="279"/>
      <c r="N153" s="279"/>
      <c r="O153" s="279"/>
      <c r="P153" s="279"/>
      <c r="Q153" s="279"/>
      <c r="R153" s="279"/>
      <c r="S153" s="279"/>
      <c r="T153" s="279"/>
      <c r="U153" s="279"/>
      <c r="V153" s="279"/>
      <c r="W153" s="279"/>
      <c r="X153" s="279"/>
      <c r="Y153" s="279"/>
      <c r="Z153" s="279"/>
      <c r="AA153" s="279"/>
      <c r="AB153" s="279"/>
      <c r="AC153" s="279"/>
      <c r="AD153" s="279"/>
      <c r="AE153" s="279"/>
      <c r="AF153" s="279"/>
      <c r="AG153" s="279"/>
      <c r="AH153" s="279"/>
      <c r="AI153" s="279"/>
      <c r="AJ153" s="279"/>
      <c r="AK153" s="279"/>
      <c r="AL153" s="279"/>
      <c r="AM153" s="279"/>
      <c r="AN153" s="279"/>
      <c r="AO153" s="279"/>
      <c r="AP153" s="279"/>
      <c r="AQ153" s="279"/>
      <c r="AR153" s="279"/>
      <c r="AS153" s="279"/>
      <c r="AT153" s="279"/>
    </row>
    <row r="154" spans="4:46" ht="15" customHeight="1" x14ac:dyDescent="0.2">
      <c r="E154" s="279"/>
      <c r="F154" s="279"/>
      <c r="G154" s="279"/>
      <c r="H154" s="279"/>
      <c r="I154" s="279"/>
      <c r="J154" s="279"/>
      <c r="K154" s="279"/>
      <c r="L154" s="279"/>
      <c r="M154" s="279"/>
      <c r="N154" s="279"/>
      <c r="O154" s="279"/>
      <c r="P154" s="279"/>
      <c r="Q154" s="279"/>
      <c r="R154" s="279"/>
      <c r="S154" s="279"/>
      <c r="T154" s="279"/>
      <c r="U154" s="279"/>
      <c r="V154" s="279"/>
      <c r="W154" s="279"/>
      <c r="X154" s="279"/>
      <c r="Y154" s="279"/>
      <c r="Z154" s="279"/>
      <c r="AA154" s="279"/>
      <c r="AB154" s="279"/>
      <c r="AC154" s="279"/>
      <c r="AD154" s="279"/>
      <c r="AE154" s="279"/>
      <c r="AF154" s="279"/>
      <c r="AG154" s="279"/>
      <c r="AH154" s="279"/>
      <c r="AI154" s="279"/>
      <c r="AJ154" s="279"/>
      <c r="AK154" s="279"/>
      <c r="AL154" s="279"/>
      <c r="AM154" s="279"/>
      <c r="AN154" s="279"/>
      <c r="AO154" s="279"/>
      <c r="AP154" s="279"/>
      <c r="AQ154" s="279"/>
      <c r="AR154" s="279"/>
      <c r="AS154" s="279"/>
      <c r="AT154" s="279"/>
    </row>
    <row r="155" spans="4:46" x14ac:dyDescent="0.2">
      <c r="D155" s="102" t="s">
        <v>514</v>
      </c>
      <c r="E155" s="103" t="s">
        <v>515</v>
      </c>
      <c r="F155" s="96"/>
      <c r="G155" s="96"/>
      <c r="H155" s="96"/>
      <c r="I155" s="96"/>
      <c r="J155" s="96"/>
      <c r="K155" s="96"/>
      <c r="L155" s="96"/>
      <c r="M155" s="96"/>
      <c r="N155" s="96"/>
      <c r="O155" s="96"/>
      <c r="P155" s="96"/>
      <c r="Q155" s="96"/>
      <c r="R155" s="96"/>
      <c r="S155" s="96"/>
      <c r="T155" s="96"/>
      <c r="U155" s="96"/>
      <c r="V155" s="96"/>
      <c r="W155" s="96"/>
      <c r="X155" s="96"/>
      <c r="Y155" s="96"/>
      <c r="Z155" s="96"/>
      <c r="AA155" s="96"/>
      <c r="AB155" s="96"/>
      <c r="AC155" s="96"/>
      <c r="AD155" s="96"/>
      <c r="AE155" s="96"/>
      <c r="AF155" s="96"/>
      <c r="AG155" s="96"/>
      <c r="AH155" s="96"/>
      <c r="AI155" s="96"/>
      <c r="AJ155" s="96"/>
      <c r="AK155" s="96"/>
      <c r="AL155" s="96"/>
      <c r="AM155" s="96"/>
      <c r="AN155" s="96"/>
      <c r="AO155" s="96"/>
      <c r="AP155" s="96"/>
      <c r="AQ155" s="96"/>
      <c r="AR155" s="96"/>
      <c r="AS155" s="96"/>
      <c r="AT155" s="96"/>
    </row>
    <row r="156" spans="4:46" x14ac:dyDescent="0.2">
      <c r="E156" s="279" t="s">
        <v>516</v>
      </c>
      <c r="F156" s="279"/>
      <c r="G156" s="279"/>
      <c r="H156" s="279"/>
      <c r="I156" s="279"/>
      <c r="J156" s="279"/>
      <c r="K156" s="279"/>
      <c r="L156" s="279"/>
      <c r="M156" s="279"/>
      <c r="N156" s="279"/>
      <c r="O156" s="279"/>
      <c r="P156" s="279"/>
      <c r="Q156" s="279"/>
      <c r="R156" s="279"/>
      <c r="S156" s="279"/>
      <c r="T156" s="279"/>
      <c r="U156" s="279"/>
      <c r="V156" s="279"/>
      <c r="W156" s="279"/>
      <c r="X156" s="279"/>
      <c r="Y156" s="279"/>
      <c r="Z156" s="279"/>
      <c r="AA156" s="279"/>
      <c r="AB156" s="279"/>
      <c r="AC156" s="279"/>
      <c r="AD156" s="279"/>
      <c r="AE156" s="279"/>
      <c r="AF156" s="279"/>
      <c r="AG156" s="279"/>
      <c r="AH156" s="279"/>
      <c r="AI156" s="279"/>
      <c r="AJ156" s="279"/>
      <c r="AK156" s="279"/>
      <c r="AL156" s="279"/>
      <c r="AM156" s="279"/>
      <c r="AN156" s="279"/>
      <c r="AO156" s="279"/>
      <c r="AP156" s="279"/>
      <c r="AQ156" s="279"/>
      <c r="AR156" s="279"/>
      <c r="AS156" s="279"/>
      <c r="AT156" s="279"/>
    </row>
    <row r="157" spans="4:46" x14ac:dyDescent="0.2">
      <c r="E157" s="279"/>
      <c r="F157" s="279"/>
      <c r="G157" s="279"/>
      <c r="H157" s="279"/>
      <c r="I157" s="279"/>
      <c r="J157" s="279"/>
      <c r="K157" s="279"/>
      <c r="L157" s="279"/>
      <c r="M157" s="279"/>
      <c r="N157" s="279"/>
      <c r="O157" s="279"/>
      <c r="P157" s="279"/>
      <c r="Q157" s="279"/>
      <c r="R157" s="279"/>
      <c r="S157" s="279"/>
      <c r="T157" s="279"/>
      <c r="U157" s="279"/>
      <c r="V157" s="279"/>
      <c r="W157" s="279"/>
      <c r="X157" s="279"/>
      <c r="Y157" s="279"/>
      <c r="Z157" s="279"/>
      <c r="AA157" s="279"/>
      <c r="AB157" s="279"/>
      <c r="AC157" s="279"/>
      <c r="AD157" s="279"/>
      <c r="AE157" s="279"/>
      <c r="AF157" s="279"/>
      <c r="AG157" s="279"/>
      <c r="AH157" s="279"/>
      <c r="AI157" s="279"/>
      <c r="AJ157" s="279"/>
      <c r="AK157" s="279"/>
      <c r="AL157" s="279"/>
      <c r="AM157" s="279"/>
      <c r="AN157" s="279"/>
      <c r="AO157" s="279"/>
      <c r="AP157" s="279"/>
      <c r="AQ157" s="279"/>
      <c r="AR157" s="279"/>
      <c r="AS157" s="279"/>
      <c r="AT157" s="279"/>
    </row>
    <row r="158" spans="4:46" x14ac:dyDescent="0.2">
      <c r="E158" s="279"/>
      <c r="F158" s="279"/>
      <c r="G158" s="279"/>
      <c r="H158" s="279"/>
      <c r="I158" s="279"/>
      <c r="J158" s="279"/>
      <c r="K158" s="279"/>
      <c r="L158" s="279"/>
      <c r="M158" s="279"/>
      <c r="N158" s="279"/>
      <c r="O158" s="279"/>
      <c r="P158" s="279"/>
      <c r="Q158" s="279"/>
      <c r="R158" s="279"/>
      <c r="S158" s="279"/>
      <c r="T158" s="279"/>
      <c r="U158" s="279"/>
      <c r="V158" s="279"/>
      <c r="W158" s="279"/>
      <c r="X158" s="279"/>
      <c r="Y158" s="279"/>
      <c r="Z158" s="279"/>
      <c r="AA158" s="279"/>
      <c r="AB158" s="279"/>
      <c r="AC158" s="279"/>
      <c r="AD158" s="279"/>
      <c r="AE158" s="279"/>
      <c r="AF158" s="279"/>
      <c r="AG158" s="279"/>
      <c r="AH158" s="279"/>
      <c r="AI158" s="279"/>
      <c r="AJ158" s="279"/>
      <c r="AK158" s="279"/>
      <c r="AL158" s="279"/>
      <c r="AM158" s="279"/>
      <c r="AN158" s="279"/>
      <c r="AO158" s="279"/>
      <c r="AP158" s="279"/>
      <c r="AQ158" s="279"/>
      <c r="AR158" s="279"/>
      <c r="AS158" s="279"/>
      <c r="AT158" s="279"/>
    </row>
    <row r="159" spans="4:46" x14ac:dyDescent="0.2">
      <c r="E159" s="279"/>
      <c r="F159" s="279"/>
      <c r="G159" s="279"/>
      <c r="H159" s="279"/>
      <c r="I159" s="279"/>
      <c r="J159" s="279"/>
      <c r="K159" s="279"/>
      <c r="L159" s="279"/>
      <c r="M159" s="279"/>
      <c r="N159" s="279"/>
      <c r="O159" s="279"/>
      <c r="P159" s="279"/>
      <c r="Q159" s="279"/>
      <c r="R159" s="279"/>
      <c r="S159" s="279"/>
      <c r="T159" s="279"/>
      <c r="U159" s="279"/>
      <c r="V159" s="279"/>
      <c r="W159" s="279"/>
      <c r="X159" s="279"/>
      <c r="Y159" s="279"/>
      <c r="Z159" s="279"/>
      <c r="AA159" s="279"/>
      <c r="AB159" s="279"/>
      <c r="AC159" s="279"/>
      <c r="AD159" s="279"/>
      <c r="AE159" s="279"/>
      <c r="AF159" s="279"/>
      <c r="AG159" s="279"/>
      <c r="AH159" s="279"/>
      <c r="AI159" s="279"/>
      <c r="AJ159" s="279"/>
      <c r="AK159" s="279"/>
      <c r="AL159" s="279"/>
      <c r="AM159" s="279"/>
      <c r="AN159" s="279"/>
      <c r="AO159" s="279"/>
      <c r="AP159" s="279"/>
      <c r="AQ159" s="279"/>
      <c r="AR159" s="279"/>
      <c r="AS159" s="279"/>
      <c r="AT159" s="279"/>
    </row>
    <row r="160" spans="4:46" x14ac:dyDescent="0.2">
      <c r="E160" s="279"/>
      <c r="F160" s="279"/>
      <c r="G160" s="279"/>
      <c r="H160" s="279"/>
      <c r="I160" s="279"/>
      <c r="J160" s="279"/>
      <c r="K160" s="279"/>
      <c r="L160" s="279"/>
      <c r="M160" s="279"/>
      <c r="N160" s="279"/>
      <c r="O160" s="279"/>
      <c r="P160" s="279"/>
      <c r="Q160" s="279"/>
      <c r="R160" s="279"/>
      <c r="S160" s="279"/>
      <c r="T160" s="279"/>
      <c r="U160" s="279"/>
      <c r="V160" s="279"/>
      <c r="W160" s="279"/>
      <c r="X160" s="279"/>
      <c r="Y160" s="279"/>
      <c r="Z160" s="279"/>
      <c r="AA160" s="279"/>
      <c r="AB160" s="279"/>
      <c r="AC160" s="279"/>
      <c r="AD160" s="279"/>
      <c r="AE160" s="279"/>
      <c r="AF160" s="279"/>
      <c r="AG160" s="279"/>
      <c r="AH160" s="279"/>
      <c r="AI160" s="279"/>
      <c r="AJ160" s="279"/>
      <c r="AK160" s="279"/>
      <c r="AL160" s="279"/>
      <c r="AM160" s="279"/>
      <c r="AN160" s="279"/>
      <c r="AO160" s="279"/>
      <c r="AP160" s="279"/>
      <c r="AQ160" s="279"/>
      <c r="AR160" s="279"/>
      <c r="AS160" s="279"/>
      <c r="AT160" s="279"/>
    </row>
    <row r="161" spans="2:47" x14ac:dyDescent="0.2">
      <c r="E161" s="279"/>
      <c r="F161" s="279"/>
      <c r="G161" s="279"/>
      <c r="H161" s="279"/>
      <c r="I161" s="279"/>
      <c r="J161" s="279"/>
      <c r="K161" s="279"/>
      <c r="L161" s="279"/>
      <c r="M161" s="279"/>
      <c r="N161" s="279"/>
      <c r="O161" s="279"/>
      <c r="P161" s="279"/>
      <c r="Q161" s="279"/>
      <c r="R161" s="279"/>
      <c r="S161" s="279"/>
      <c r="T161" s="279"/>
      <c r="U161" s="279"/>
      <c r="V161" s="279"/>
      <c r="W161" s="279"/>
      <c r="X161" s="279"/>
      <c r="Y161" s="279"/>
      <c r="Z161" s="279"/>
      <c r="AA161" s="279"/>
      <c r="AB161" s="279"/>
      <c r="AC161" s="279"/>
      <c r="AD161" s="279"/>
      <c r="AE161" s="279"/>
      <c r="AF161" s="279"/>
      <c r="AG161" s="279"/>
      <c r="AH161" s="279"/>
      <c r="AI161" s="279"/>
      <c r="AJ161" s="279"/>
      <c r="AK161" s="279"/>
      <c r="AL161" s="279"/>
      <c r="AM161" s="279"/>
      <c r="AN161" s="279"/>
      <c r="AO161" s="279"/>
      <c r="AP161" s="279"/>
      <c r="AQ161" s="279"/>
      <c r="AR161" s="279"/>
      <c r="AS161" s="279"/>
      <c r="AT161" s="279"/>
    </row>
    <row r="162" spans="2:47" x14ac:dyDescent="0.2">
      <c r="E162" s="279"/>
      <c r="F162" s="279"/>
      <c r="G162" s="279"/>
      <c r="H162" s="279"/>
      <c r="I162" s="279"/>
      <c r="J162" s="279"/>
      <c r="K162" s="279"/>
      <c r="L162" s="279"/>
      <c r="M162" s="279"/>
      <c r="N162" s="279"/>
      <c r="O162" s="279"/>
      <c r="P162" s="279"/>
      <c r="Q162" s="279"/>
      <c r="R162" s="279"/>
      <c r="S162" s="279"/>
      <c r="T162" s="279"/>
      <c r="U162" s="279"/>
      <c r="V162" s="279"/>
      <c r="W162" s="279"/>
      <c r="X162" s="279"/>
      <c r="Y162" s="279"/>
      <c r="Z162" s="279"/>
      <c r="AA162" s="279"/>
      <c r="AB162" s="279"/>
      <c r="AC162" s="279"/>
      <c r="AD162" s="279"/>
      <c r="AE162" s="279"/>
      <c r="AF162" s="279"/>
      <c r="AG162" s="279"/>
      <c r="AH162" s="279"/>
      <c r="AI162" s="279"/>
      <c r="AJ162" s="279"/>
      <c r="AK162" s="279"/>
      <c r="AL162" s="279"/>
      <c r="AM162" s="279"/>
      <c r="AN162" s="279"/>
      <c r="AO162" s="279"/>
      <c r="AP162" s="279"/>
      <c r="AQ162" s="279"/>
      <c r="AR162" s="279"/>
      <c r="AS162" s="279"/>
      <c r="AT162" s="279"/>
    </row>
    <row r="163" spans="2:47" x14ac:dyDescent="0.2">
      <c r="C163" s="279" t="s">
        <v>517</v>
      </c>
      <c r="D163" s="279"/>
      <c r="E163" s="279"/>
      <c r="F163" s="279"/>
      <c r="G163" s="279"/>
      <c r="H163" s="279"/>
      <c r="I163" s="279"/>
      <c r="J163" s="279"/>
      <c r="K163" s="279"/>
      <c r="L163" s="279"/>
      <c r="M163" s="279"/>
      <c r="N163" s="279"/>
      <c r="O163" s="279"/>
      <c r="P163" s="279"/>
      <c r="Q163" s="279"/>
      <c r="R163" s="279"/>
      <c r="S163" s="279"/>
      <c r="T163" s="279"/>
      <c r="U163" s="279"/>
      <c r="V163" s="279"/>
      <c r="W163" s="279"/>
      <c r="X163" s="279"/>
      <c r="Y163" s="279"/>
      <c r="Z163" s="279"/>
      <c r="AA163" s="279"/>
      <c r="AB163" s="279"/>
      <c r="AC163" s="279"/>
      <c r="AD163" s="279"/>
      <c r="AE163" s="279"/>
      <c r="AF163" s="279"/>
      <c r="AG163" s="279"/>
      <c r="AH163" s="279"/>
      <c r="AI163" s="279"/>
      <c r="AJ163" s="279"/>
      <c r="AK163" s="279"/>
      <c r="AL163" s="279"/>
      <c r="AM163" s="279"/>
      <c r="AN163" s="279"/>
      <c r="AO163" s="279"/>
      <c r="AP163" s="279"/>
      <c r="AQ163" s="279"/>
      <c r="AR163" s="279"/>
      <c r="AS163" s="279"/>
      <c r="AT163" s="279"/>
      <c r="AU163" s="279"/>
    </row>
    <row r="164" spans="2:47" x14ac:dyDescent="0.2">
      <c r="C164" s="279"/>
      <c r="D164" s="279"/>
      <c r="E164" s="279"/>
      <c r="F164" s="279"/>
      <c r="G164" s="279"/>
      <c r="H164" s="279"/>
      <c r="I164" s="279"/>
      <c r="J164" s="279"/>
      <c r="K164" s="279"/>
      <c r="L164" s="279"/>
      <c r="M164" s="279"/>
      <c r="N164" s="279"/>
      <c r="O164" s="279"/>
      <c r="P164" s="279"/>
      <c r="Q164" s="279"/>
      <c r="R164" s="279"/>
      <c r="S164" s="279"/>
      <c r="T164" s="279"/>
      <c r="U164" s="279"/>
      <c r="V164" s="279"/>
      <c r="W164" s="279"/>
      <c r="X164" s="279"/>
      <c r="Y164" s="279"/>
      <c r="Z164" s="279"/>
      <c r="AA164" s="279"/>
      <c r="AB164" s="279"/>
      <c r="AC164" s="279"/>
      <c r="AD164" s="279"/>
      <c r="AE164" s="279"/>
      <c r="AF164" s="279"/>
      <c r="AG164" s="279"/>
      <c r="AH164" s="279"/>
      <c r="AI164" s="279"/>
      <c r="AJ164" s="279"/>
      <c r="AK164" s="279"/>
      <c r="AL164" s="279"/>
      <c r="AM164" s="279"/>
      <c r="AN164" s="279"/>
      <c r="AO164" s="279"/>
      <c r="AP164" s="279"/>
      <c r="AQ164" s="279"/>
      <c r="AR164" s="279"/>
      <c r="AS164" s="279"/>
      <c r="AT164" s="279"/>
      <c r="AU164" s="279"/>
    </row>
    <row r="165" spans="2:47" x14ac:dyDescent="0.2">
      <c r="C165" s="279"/>
      <c r="D165" s="279"/>
      <c r="E165" s="279"/>
      <c r="F165" s="279"/>
      <c r="G165" s="279"/>
      <c r="H165" s="279"/>
      <c r="I165" s="279"/>
      <c r="J165" s="279"/>
      <c r="K165" s="279"/>
      <c r="L165" s="279"/>
      <c r="M165" s="279"/>
      <c r="N165" s="279"/>
      <c r="O165" s="279"/>
      <c r="P165" s="279"/>
      <c r="Q165" s="279"/>
      <c r="R165" s="279"/>
      <c r="S165" s="279"/>
      <c r="T165" s="279"/>
      <c r="U165" s="279"/>
      <c r="V165" s="279"/>
      <c r="W165" s="279"/>
      <c r="X165" s="279"/>
      <c r="Y165" s="279"/>
      <c r="Z165" s="279"/>
      <c r="AA165" s="279"/>
      <c r="AB165" s="279"/>
      <c r="AC165" s="279"/>
      <c r="AD165" s="279"/>
      <c r="AE165" s="279"/>
      <c r="AF165" s="279"/>
      <c r="AG165" s="279"/>
      <c r="AH165" s="279"/>
      <c r="AI165" s="279"/>
      <c r="AJ165" s="279"/>
      <c r="AK165" s="279"/>
      <c r="AL165" s="279"/>
      <c r="AM165" s="279"/>
      <c r="AN165" s="279"/>
      <c r="AO165" s="279"/>
      <c r="AP165" s="279"/>
      <c r="AQ165" s="279"/>
      <c r="AR165" s="279"/>
      <c r="AS165" s="279"/>
      <c r="AT165" s="279"/>
      <c r="AU165" s="279"/>
    </row>
    <row r="166" spans="2:47" ht="15" customHeight="1" x14ac:dyDescent="0.2">
      <c r="C166" s="279"/>
      <c r="D166" s="279"/>
      <c r="E166" s="279"/>
      <c r="F166" s="279"/>
      <c r="G166" s="279"/>
      <c r="H166" s="279"/>
      <c r="I166" s="279"/>
      <c r="J166" s="279"/>
      <c r="K166" s="279"/>
      <c r="L166" s="279"/>
      <c r="M166" s="279"/>
      <c r="N166" s="279"/>
      <c r="O166" s="279"/>
      <c r="P166" s="279"/>
      <c r="Q166" s="279"/>
      <c r="R166" s="279"/>
      <c r="S166" s="279"/>
      <c r="T166" s="279"/>
      <c r="U166" s="279"/>
      <c r="V166" s="279"/>
      <c r="W166" s="279"/>
      <c r="X166" s="279"/>
      <c r="Y166" s="279"/>
      <c r="Z166" s="279"/>
      <c r="AA166" s="279"/>
      <c r="AB166" s="279"/>
      <c r="AC166" s="279"/>
      <c r="AD166" s="279"/>
      <c r="AE166" s="279"/>
      <c r="AF166" s="279"/>
      <c r="AG166" s="279"/>
      <c r="AH166" s="279"/>
      <c r="AI166" s="279"/>
      <c r="AJ166" s="279"/>
      <c r="AK166" s="279"/>
      <c r="AL166" s="279"/>
      <c r="AM166" s="279"/>
      <c r="AN166" s="279"/>
      <c r="AO166" s="279"/>
      <c r="AP166" s="279"/>
      <c r="AQ166" s="279"/>
      <c r="AR166" s="279"/>
      <c r="AS166" s="279"/>
      <c r="AT166" s="279"/>
      <c r="AU166" s="279"/>
    </row>
    <row r="167" spans="2:47" x14ac:dyDescent="0.2">
      <c r="C167" s="107"/>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c r="AA167" s="107"/>
      <c r="AB167" s="107"/>
      <c r="AC167" s="107"/>
      <c r="AD167" s="107"/>
      <c r="AE167" s="107"/>
      <c r="AF167" s="107"/>
      <c r="AG167" s="107"/>
      <c r="AH167" s="107"/>
      <c r="AI167" s="107"/>
      <c r="AJ167" s="107"/>
      <c r="AK167" s="107"/>
      <c r="AL167" s="107"/>
      <c r="AM167" s="107"/>
      <c r="AN167" s="107"/>
      <c r="AO167" s="107"/>
      <c r="AP167" s="107"/>
      <c r="AQ167" s="107"/>
      <c r="AR167" s="107"/>
      <c r="AS167" s="107"/>
      <c r="AT167" s="107"/>
      <c r="AU167" s="107"/>
    </row>
    <row r="168" spans="2:47" ht="15.75" x14ac:dyDescent="0.25">
      <c r="C168" s="107"/>
      <c r="D168" s="105" t="s">
        <v>526</v>
      </c>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c r="AA168" s="107"/>
      <c r="AB168" s="107"/>
      <c r="AC168" s="107"/>
      <c r="AD168" s="107"/>
      <c r="AE168" s="107"/>
      <c r="AF168" s="107"/>
      <c r="AG168" s="107"/>
      <c r="AH168" s="107"/>
      <c r="AI168" s="107"/>
      <c r="AJ168" s="107"/>
      <c r="AK168" s="107"/>
      <c r="AL168" s="107"/>
      <c r="AM168" s="107"/>
      <c r="AN168" s="107"/>
      <c r="AO168" s="107"/>
      <c r="AP168" s="107"/>
      <c r="AQ168" s="107"/>
      <c r="AR168" s="107"/>
      <c r="AS168" s="107"/>
      <c r="AT168" s="107"/>
      <c r="AU168" s="107"/>
    </row>
    <row r="169" spans="2:47" x14ac:dyDescent="0.2">
      <c r="C169" s="107"/>
      <c r="D169" s="107"/>
      <c r="E169" s="107"/>
      <c r="F169" s="107"/>
      <c r="G169" s="107"/>
      <c r="H169" s="107"/>
      <c r="I169" s="107"/>
      <c r="J169" s="107"/>
      <c r="K169" s="107"/>
      <c r="L169" s="107"/>
      <c r="M169" s="107"/>
      <c r="N169" s="107"/>
      <c r="O169" s="107"/>
      <c r="P169" s="107"/>
      <c r="Q169" s="107"/>
      <c r="R169" s="107"/>
      <c r="S169" s="107"/>
      <c r="T169" s="107"/>
      <c r="AK169" s="107"/>
      <c r="AL169" s="107"/>
      <c r="AM169" s="107"/>
      <c r="AN169" s="107"/>
      <c r="AO169" s="107"/>
      <c r="AP169" s="107"/>
      <c r="AQ169" s="107"/>
      <c r="AR169" s="107"/>
      <c r="AS169" s="107"/>
      <c r="AT169" s="107"/>
      <c r="AU169" s="107"/>
    </row>
    <row r="170" spans="2:47" ht="15.75" x14ac:dyDescent="0.2">
      <c r="C170" s="107"/>
      <c r="D170" s="107"/>
      <c r="E170" s="107"/>
      <c r="F170" s="107"/>
      <c r="G170" s="278"/>
      <c r="H170" s="278"/>
      <c r="J170" s="98" t="s">
        <v>518</v>
      </c>
      <c r="K170" s="100"/>
      <c r="N170" s="107"/>
      <c r="O170" s="107"/>
      <c r="P170" s="107"/>
      <c r="Q170" s="107"/>
      <c r="R170" s="107"/>
      <c r="S170" s="107"/>
      <c r="T170" s="107"/>
      <c r="AK170" s="107"/>
      <c r="AL170" s="107"/>
      <c r="AM170" s="107"/>
      <c r="AN170" s="107"/>
      <c r="AO170" s="107"/>
      <c r="AP170" s="107"/>
      <c r="AQ170" s="107"/>
      <c r="AR170" s="107"/>
      <c r="AS170" s="107"/>
      <c r="AT170" s="107"/>
      <c r="AU170" s="107"/>
    </row>
    <row r="171" spans="2:47" x14ac:dyDescent="0.2">
      <c r="H171" s="100"/>
      <c r="K171" s="100"/>
      <c r="N171" s="100"/>
      <c r="Q171" s="100"/>
      <c r="T171" s="100"/>
      <c r="W171" s="100"/>
      <c r="Z171" s="100"/>
      <c r="AC171" s="100"/>
    </row>
    <row r="172" spans="2:47" ht="15.75" x14ac:dyDescent="0.2">
      <c r="G172" s="278"/>
      <c r="H172" s="278"/>
      <c r="J172" s="98" t="s">
        <v>519</v>
      </c>
      <c r="K172" s="100"/>
      <c r="N172" s="100"/>
      <c r="Q172" s="100"/>
      <c r="T172" s="100"/>
      <c r="W172" s="100"/>
      <c r="Z172" s="100"/>
      <c r="AC172" s="100"/>
    </row>
    <row r="173" spans="2:47" x14ac:dyDescent="0.2">
      <c r="K173" s="134" t="s">
        <v>676</v>
      </c>
      <c r="N173" s="100"/>
      <c r="Q173" s="100"/>
      <c r="T173" s="100"/>
      <c r="W173" s="100"/>
      <c r="Z173" s="100"/>
      <c r="AC173" s="100"/>
    </row>
    <row r="174" spans="2:47" x14ac:dyDescent="0.2">
      <c r="N174" s="100"/>
      <c r="Q174" s="100"/>
      <c r="T174" s="100"/>
      <c r="W174" s="100"/>
      <c r="Z174" s="100"/>
      <c r="AC174" s="100"/>
    </row>
    <row r="175" spans="2:47" x14ac:dyDescent="0.2">
      <c r="Z175" s="100"/>
      <c r="AC175" s="100"/>
    </row>
    <row r="176" spans="2:47" x14ac:dyDescent="0.2">
      <c r="B176" s="110" t="s">
        <v>509</v>
      </c>
      <c r="H176" s="100"/>
      <c r="K176" s="272">
        <f>IFERROR(INDEX(GeneralPartners[LSQoptions],2),"")</f>
        <v>0</v>
      </c>
      <c r="L176" s="272"/>
      <c r="M176" s="272"/>
      <c r="N176" s="272"/>
      <c r="O176" s="272"/>
      <c r="P176" s="272"/>
      <c r="Q176" s="272"/>
      <c r="R176" s="272"/>
      <c r="S176" s="272"/>
      <c r="T176" s="272"/>
      <c r="U176" s="272"/>
      <c r="V176" s="272"/>
      <c r="W176" s="272"/>
      <c r="X176" s="272"/>
      <c r="Y176" s="272"/>
      <c r="Z176" s="272"/>
    </row>
    <row r="177" spans="2:49" x14ac:dyDescent="0.2">
      <c r="H177" s="100"/>
      <c r="K177" s="273"/>
      <c r="L177" s="273"/>
      <c r="M177" s="273"/>
      <c r="N177" s="273"/>
      <c r="O177" s="273"/>
      <c r="P177" s="273"/>
      <c r="Q177" s="273"/>
      <c r="R177" s="273"/>
      <c r="S177" s="273"/>
      <c r="T177" s="273"/>
      <c r="U177" s="273"/>
      <c r="V177" s="273"/>
      <c r="W177" s="273"/>
      <c r="X177" s="273"/>
      <c r="Y177" s="273"/>
      <c r="Z177" s="273"/>
      <c r="AE177" s="100" t="s">
        <v>521</v>
      </c>
      <c r="AF177" s="106"/>
      <c r="AG177" s="106"/>
      <c r="AH177" s="106"/>
      <c r="AI177" s="106"/>
      <c r="AJ177" s="106"/>
      <c r="AK177" s="106"/>
      <c r="AL177" s="106"/>
      <c r="AM177" s="106"/>
      <c r="AN177" s="106"/>
      <c r="AO177" s="106"/>
      <c r="AP177" s="106"/>
      <c r="AQ177" s="106"/>
      <c r="AR177" s="106"/>
      <c r="AS177" s="106"/>
      <c r="AT177" s="106"/>
      <c r="AU177" s="106"/>
      <c r="AV177" s="106"/>
      <c r="AW177" s="106"/>
    </row>
    <row r="178" spans="2:49" x14ac:dyDescent="0.2">
      <c r="J178" s="100" t="s">
        <v>351</v>
      </c>
      <c r="K178" s="274"/>
      <c r="L178" s="274"/>
      <c r="M178" s="274"/>
      <c r="N178" s="274"/>
      <c r="O178" s="274"/>
      <c r="P178" s="274"/>
      <c r="Q178" s="274"/>
      <c r="R178" s="274"/>
      <c r="S178" s="274"/>
      <c r="T178" s="274"/>
      <c r="U178" s="274"/>
      <c r="V178" s="274"/>
      <c r="W178" s="274"/>
      <c r="X178" s="274"/>
      <c r="Y178" s="274"/>
      <c r="Z178" s="274"/>
      <c r="AC178" s="100"/>
      <c r="AF178" s="275" t="str">
        <f>IFERROR(INDEX(GeneralPartners[Type],MATCH(K176,GeneralPartners[LSQoptions],0)),"")</f>
        <v>General Partner</v>
      </c>
      <c r="AG178" s="275"/>
      <c r="AH178" s="275"/>
      <c r="AI178" s="275"/>
      <c r="AJ178" s="275"/>
      <c r="AK178" s="275"/>
      <c r="AL178" s="275"/>
      <c r="AM178" s="275"/>
      <c r="AN178" s="275"/>
      <c r="AO178" s="275"/>
      <c r="AP178" s="275"/>
      <c r="AQ178" s="275"/>
      <c r="AR178" s="275"/>
      <c r="AS178" s="275"/>
      <c r="AT178" s="275"/>
      <c r="AU178" s="275"/>
      <c r="AV178" s="275"/>
      <c r="AW178" s="275"/>
    </row>
    <row r="179" spans="2:49" x14ac:dyDescent="0.2">
      <c r="J179" s="100" t="s">
        <v>352</v>
      </c>
      <c r="K179" s="274"/>
      <c r="L179" s="274"/>
      <c r="M179" s="274"/>
      <c r="N179" s="274"/>
      <c r="O179" s="274"/>
      <c r="P179" s="274"/>
      <c r="Q179" s="274"/>
      <c r="R179" s="274"/>
      <c r="S179" s="274"/>
      <c r="T179" s="274"/>
      <c r="U179" s="274"/>
      <c r="V179" s="274"/>
      <c r="W179" s="274"/>
      <c r="X179" s="274"/>
      <c r="Y179" s="274"/>
      <c r="Z179" s="274"/>
      <c r="AC179" s="100"/>
      <c r="AE179" s="100" t="s">
        <v>313</v>
      </c>
      <c r="AF179" s="276"/>
      <c r="AG179" s="277"/>
      <c r="AH179" s="277"/>
      <c r="AI179" s="277"/>
      <c r="AJ179" s="277"/>
      <c r="AK179" s="277"/>
    </row>
    <row r="182" spans="2:49" x14ac:dyDescent="0.2">
      <c r="B182" s="80" t="str">
        <f t="shared" ref="B182:Y182" si="3">IF(A182="!","Only tribal applicants may use developer experience","")</f>
        <v/>
      </c>
      <c r="C182" s="80" t="str">
        <f t="shared" si="3"/>
        <v/>
      </c>
      <c r="D182" s="80" t="str">
        <f t="shared" si="3"/>
        <v/>
      </c>
      <c r="E182" s="80" t="str">
        <f t="shared" si="3"/>
        <v/>
      </c>
      <c r="F182" s="80" t="str">
        <f t="shared" si="3"/>
        <v/>
      </c>
      <c r="G182" s="80" t="str">
        <f t="shared" si="3"/>
        <v/>
      </c>
      <c r="H182" s="80" t="str">
        <f t="shared" si="3"/>
        <v/>
      </c>
      <c r="I182" s="80" t="str">
        <f t="shared" si="3"/>
        <v/>
      </c>
      <c r="J182" s="80" t="str">
        <f t="shared" si="3"/>
        <v/>
      </c>
      <c r="K182" s="80" t="str">
        <f t="shared" si="3"/>
        <v/>
      </c>
      <c r="L182" s="80" t="str">
        <f t="shared" si="3"/>
        <v/>
      </c>
      <c r="M182" s="80" t="str">
        <f t="shared" si="3"/>
        <v/>
      </c>
      <c r="N182" s="80" t="str">
        <f t="shared" si="3"/>
        <v/>
      </c>
      <c r="O182" s="80" t="str">
        <f t="shared" si="3"/>
        <v/>
      </c>
      <c r="P182" s="80" t="str">
        <f t="shared" si="3"/>
        <v/>
      </c>
      <c r="Q182" s="80" t="str">
        <f t="shared" si="3"/>
        <v/>
      </c>
      <c r="R182" s="80" t="str">
        <f t="shared" si="3"/>
        <v/>
      </c>
      <c r="S182" s="80" t="str">
        <f t="shared" si="3"/>
        <v/>
      </c>
      <c r="T182" s="80" t="str">
        <f t="shared" si="3"/>
        <v/>
      </c>
      <c r="U182" s="80" t="str">
        <f t="shared" si="3"/>
        <v/>
      </c>
      <c r="V182" s="80" t="str">
        <f t="shared" si="3"/>
        <v/>
      </c>
      <c r="W182" s="80" t="str">
        <f t="shared" si="3"/>
        <v/>
      </c>
      <c r="X182" s="80" t="str">
        <f t="shared" si="3"/>
        <v/>
      </c>
      <c r="Y182" s="80" t="str">
        <f t="shared" si="3"/>
        <v/>
      </c>
      <c r="Z182" s="80" t="str">
        <f>IF(Y182="!","Only tribal applicants may use developer experience","")</f>
        <v/>
      </c>
    </row>
    <row r="186" spans="2:49" x14ac:dyDescent="0.2">
      <c r="E186" s="97"/>
      <c r="F186" s="97"/>
      <c r="G186" s="97"/>
      <c r="H186" s="97"/>
      <c r="I186" s="97"/>
      <c r="J186" s="97"/>
      <c r="K186" s="97"/>
      <c r="L186" s="97"/>
      <c r="M186" s="97"/>
      <c r="N186" s="97"/>
      <c r="O186" s="97"/>
      <c r="P186" s="97"/>
      <c r="Q186" s="97"/>
      <c r="R186" s="97"/>
      <c r="S186" s="97"/>
      <c r="T186" s="97"/>
      <c r="U186" s="97"/>
      <c r="V186" s="97"/>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row>
    <row r="187" spans="2:49" x14ac:dyDescent="0.2">
      <c r="E187" s="97"/>
      <c r="F187" s="97"/>
      <c r="G187" s="97"/>
      <c r="H187" s="97"/>
      <c r="I187" s="97"/>
      <c r="J187" s="97"/>
      <c r="K187" s="97"/>
      <c r="L187" s="97"/>
      <c r="M187" s="97"/>
      <c r="N187" s="97"/>
      <c r="O187" s="97"/>
      <c r="P187" s="97"/>
      <c r="Q187" s="97"/>
      <c r="R187" s="97"/>
      <c r="S187" s="97"/>
      <c r="T187" s="97"/>
      <c r="U187" s="97"/>
      <c r="V187" s="97"/>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row>
    <row r="188" spans="2:49" ht="15.75" x14ac:dyDescent="0.25">
      <c r="D188" s="101" t="s">
        <v>510</v>
      </c>
      <c r="H188" s="100"/>
      <c r="K188" s="100"/>
      <c r="N188" s="100"/>
      <c r="Q188" s="100"/>
      <c r="T188" s="100"/>
      <c r="W188" s="100"/>
      <c r="Z188" s="100"/>
      <c r="AC188" s="100"/>
    </row>
    <row r="189" spans="2:49" x14ac:dyDescent="0.2">
      <c r="H189" s="100"/>
      <c r="K189" s="100"/>
      <c r="N189" s="100"/>
      <c r="Q189" s="100"/>
      <c r="T189" s="100"/>
      <c r="W189" s="100"/>
      <c r="Z189" s="100"/>
      <c r="AC189" s="100"/>
    </row>
    <row r="190" spans="2:49" x14ac:dyDescent="0.2">
      <c r="D190" s="102" t="s">
        <v>512</v>
      </c>
      <c r="E190" s="103" t="s">
        <v>511</v>
      </c>
      <c r="F190" s="103"/>
      <c r="G190" s="103"/>
      <c r="H190" s="104"/>
      <c r="I190" s="103"/>
      <c r="J190" s="103"/>
      <c r="K190" s="100"/>
      <c r="N190" s="100"/>
      <c r="Q190" s="100"/>
      <c r="T190" s="100"/>
      <c r="W190" s="100"/>
      <c r="Z190" s="100"/>
      <c r="AC190" s="100"/>
    </row>
    <row r="191" spans="2:49" x14ac:dyDescent="0.2">
      <c r="H191" s="100"/>
      <c r="K191" s="100"/>
      <c r="N191" s="100"/>
      <c r="Q191" s="100"/>
      <c r="T191" s="100"/>
      <c r="W191" s="100"/>
      <c r="Z191" s="100"/>
      <c r="AC191" s="100"/>
    </row>
    <row r="192" spans="2:49" ht="12.75" customHeight="1" x14ac:dyDescent="0.2">
      <c r="E192" s="279" t="s">
        <v>513</v>
      </c>
      <c r="F192" s="279"/>
      <c r="G192" s="279"/>
      <c r="H192" s="279"/>
      <c r="I192" s="279"/>
      <c r="J192" s="279"/>
      <c r="K192" s="279"/>
      <c r="L192" s="279"/>
      <c r="M192" s="279"/>
      <c r="N192" s="279"/>
      <c r="O192" s="279"/>
      <c r="P192" s="279"/>
      <c r="Q192" s="279"/>
      <c r="R192" s="279"/>
      <c r="S192" s="279"/>
      <c r="T192" s="279"/>
      <c r="U192" s="279"/>
      <c r="V192" s="279"/>
      <c r="W192" s="279"/>
      <c r="X192" s="279"/>
      <c r="Y192" s="279"/>
      <c r="Z192" s="279"/>
      <c r="AA192" s="279"/>
      <c r="AB192" s="279"/>
      <c r="AC192" s="279"/>
      <c r="AD192" s="279"/>
      <c r="AE192" s="279"/>
      <c r="AF192" s="279"/>
      <c r="AG192" s="279"/>
      <c r="AH192" s="279"/>
      <c r="AI192" s="279"/>
      <c r="AJ192" s="279"/>
      <c r="AK192" s="279"/>
      <c r="AL192" s="279"/>
      <c r="AM192" s="279"/>
      <c r="AN192" s="279"/>
      <c r="AO192" s="279"/>
      <c r="AP192" s="279"/>
      <c r="AQ192" s="279"/>
      <c r="AR192" s="279"/>
      <c r="AS192" s="279"/>
      <c r="AT192" s="279"/>
    </row>
    <row r="193" spans="3:47" ht="12.75" customHeight="1" x14ac:dyDescent="0.2">
      <c r="E193" s="279"/>
      <c r="F193" s="279"/>
      <c r="G193" s="279"/>
      <c r="H193" s="279"/>
      <c r="I193" s="279"/>
      <c r="J193" s="279"/>
      <c r="K193" s="279"/>
      <c r="L193" s="279"/>
      <c r="M193" s="279"/>
      <c r="N193" s="279"/>
      <c r="O193" s="279"/>
      <c r="P193" s="279"/>
      <c r="Q193" s="279"/>
      <c r="R193" s="279"/>
      <c r="S193" s="279"/>
      <c r="T193" s="279"/>
      <c r="U193" s="279"/>
      <c r="V193" s="279"/>
      <c r="W193" s="279"/>
      <c r="X193" s="279"/>
      <c r="Y193" s="279"/>
      <c r="Z193" s="279"/>
      <c r="AA193" s="279"/>
      <c r="AB193" s="279"/>
      <c r="AC193" s="279"/>
      <c r="AD193" s="279"/>
      <c r="AE193" s="279"/>
      <c r="AF193" s="279"/>
      <c r="AG193" s="279"/>
      <c r="AH193" s="279"/>
      <c r="AI193" s="279"/>
      <c r="AJ193" s="279"/>
      <c r="AK193" s="279"/>
      <c r="AL193" s="279"/>
      <c r="AM193" s="279"/>
      <c r="AN193" s="279"/>
      <c r="AO193" s="279"/>
      <c r="AP193" s="279"/>
      <c r="AQ193" s="279"/>
      <c r="AR193" s="279"/>
      <c r="AS193" s="279"/>
      <c r="AT193" s="279"/>
    </row>
    <row r="194" spans="3:47" ht="12.75" customHeight="1" x14ac:dyDescent="0.2">
      <c r="E194" s="279"/>
      <c r="F194" s="279"/>
      <c r="G194" s="279"/>
      <c r="H194" s="279"/>
      <c r="I194" s="279"/>
      <c r="J194" s="279"/>
      <c r="K194" s="279"/>
      <c r="L194" s="279"/>
      <c r="M194" s="279"/>
      <c r="N194" s="279"/>
      <c r="O194" s="279"/>
      <c r="P194" s="279"/>
      <c r="Q194" s="279"/>
      <c r="R194" s="279"/>
      <c r="S194" s="279"/>
      <c r="T194" s="279"/>
      <c r="U194" s="279"/>
      <c r="V194" s="279"/>
      <c r="W194" s="279"/>
      <c r="X194" s="279"/>
      <c r="Y194" s="279"/>
      <c r="Z194" s="279"/>
      <c r="AA194" s="279"/>
      <c r="AB194" s="279"/>
      <c r="AC194" s="279"/>
      <c r="AD194" s="279"/>
      <c r="AE194" s="279"/>
      <c r="AF194" s="279"/>
      <c r="AG194" s="279"/>
      <c r="AH194" s="279"/>
      <c r="AI194" s="279"/>
      <c r="AJ194" s="279"/>
      <c r="AK194" s="279"/>
      <c r="AL194" s="279"/>
      <c r="AM194" s="279"/>
      <c r="AN194" s="279"/>
      <c r="AO194" s="279"/>
      <c r="AP194" s="279"/>
      <c r="AQ194" s="279"/>
      <c r="AR194" s="279"/>
      <c r="AS194" s="279"/>
      <c r="AT194" s="279"/>
    </row>
    <row r="195" spans="3:47" ht="12.75" customHeight="1" x14ac:dyDescent="0.2">
      <c r="E195" s="279"/>
      <c r="F195" s="279"/>
      <c r="G195" s="279"/>
      <c r="H195" s="279"/>
      <c r="I195" s="279"/>
      <c r="J195" s="279"/>
      <c r="K195" s="279"/>
      <c r="L195" s="279"/>
      <c r="M195" s="279"/>
      <c r="N195" s="279"/>
      <c r="O195" s="279"/>
      <c r="P195" s="279"/>
      <c r="Q195" s="279"/>
      <c r="R195" s="279"/>
      <c r="S195" s="279"/>
      <c r="T195" s="279"/>
      <c r="U195" s="279"/>
      <c r="V195" s="279"/>
      <c r="W195" s="279"/>
      <c r="X195" s="279"/>
      <c r="Y195" s="279"/>
      <c r="Z195" s="279"/>
      <c r="AA195" s="279"/>
      <c r="AB195" s="279"/>
      <c r="AC195" s="279"/>
      <c r="AD195" s="279"/>
      <c r="AE195" s="279"/>
      <c r="AF195" s="279"/>
      <c r="AG195" s="279"/>
      <c r="AH195" s="279"/>
      <c r="AI195" s="279"/>
      <c r="AJ195" s="279"/>
      <c r="AK195" s="279"/>
      <c r="AL195" s="279"/>
      <c r="AM195" s="279"/>
      <c r="AN195" s="279"/>
      <c r="AO195" s="279"/>
      <c r="AP195" s="279"/>
      <c r="AQ195" s="279"/>
      <c r="AR195" s="279"/>
      <c r="AS195" s="279"/>
      <c r="AT195" s="279"/>
    </row>
    <row r="196" spans="3:47" ht="15" customHeight="1" x14ac:dyDescent="0.2">
      <c r="E196" s="279"/>
      <c r="F196" s="279"/>
      <c r="G196" s="279"/>
      <c r="H196" s="279"/>
      <c r="I196" s="279"/>
      <c r="J196" s="279"/>
      <c r="K196" s="279"/>
      <c r="L196" s="279"/>
      <c r="M196" s="279"/>
      <c r="N196" s="279"/>
      <c r="O196" s="279"/>
      <c r="P196" s="279"/>
      <c r="Q196" s="279"/>
      <c r="R196" s="279"/>
      <c r="S196" s="279"/>
      <c r="T196" s="279"/>
      <c r="U196" s="279"/>
      <c r="V196" s="279"/>
      <c r="W196" s="279"/>
      <c r="X196" s="279"/>
      <c r="Y196" s="279"/>
      <c r="Z196" s="279"/>
      <c r="AA196" s="279"/>
      <c r="AB196" s="279"/>
      <c r="AC196" s="279"/>
      <c r="AD196" s="279"/>
      <c r="AE196" s="279"/>
      <c r="AF196" s="279"/>
      <c r="AG196" s="279"/>
      <c r="AH196" s="279"/>
      <c r="AI196" s="279"/>
      <c r="AJ196" s="279"/>
      <c r="AK196" s="279"/>
      <c r="AL196" s="279"/>
      <c r="AM196" s="279"/>
      <c r="AN196" s="279"/>
      <c r="AO196" s="279"/>
      <c r="AP196" s="279"/>
      <c r="AQ196" s="279"/>
      <c r="AR196" s="279"/>
      <c r="AS196" s="279"/>
      <c r="AT196" s="279"/>
    </row>
    <row r="197" spans="3:47" ht="15" customHeight="1" x14ac:dyDescent="0.2">
      <c r="E197" s="279"/>
      <c r="F197" s="279"/>
      <c r="G197" s="279"/>
      <c r="H197" s="279"/>
      <c r="I197" s="279"/>
      <c r="J197" s="279"/>
      <c r="K197" s="279"/>
      <c r="L197" s="279"/>
      <c r="M197" s="279"/>
      <c r="N197" s="279"/>
      <c r="O197" s="279"/>
      <c r="P197" s="279"/>
      <c r="Q197" s="279"/>
      <c r="R197" s="279"/>
      <c r="S197" s="279"/>
      <c r="T197" s="279"/>
      <c r="U197" s="279"/>
      <c r="V197" s="279"/>
      <c r="W197" s="279"/>
      <c r="X197" s="279"/>
      <c r="Y197" s="279"/>
      <c r="Z197" s="279"/>
      <c r="AA197" s="279"/>
      <c r="AB197" s="279"/>
      <c r="AC197" s="279"/>
      <c r="AD197" s="279"/>
      <c r="AE197" s="279"/>
      <c r="AF197" s="279"/>
      <c r="AG197" s="279"/>
      <c r="AH197" s="279"/>
      <c r="AI197" s="279"/>
      <c r="AJ197" s="279"/>
      <c r="AK197" s="279"/>
      <c r="AL197" s="279"/>
      <c r="AM197" s="279"/>
      <c r="AN197" s="279"/>
      <c r="AO197" s="279"/>
      <c r="AP197" s="279"/>
      <c r="AQ197" s="279"/>
      <c r="AR197" s="279"/>
      <c r="AS197" s="279"/>
      <c r="AT197" s="279"/>
    </row>
    <row r="198" spans="3:47" ht="15" customHeight="1" x14ac:dyDescent="0.2">
      <c r="E198" s="279"/>
      <c r="F198" s="279"/>
      <c r="G198" s="279"/>
      <c r="H198" s="279"/>
      <c r="I198" s="279"/>
      <c r="J198" s="279"/>
      <c r="K198" s="279"/>
      <c r="L198" s="279"/>
      <c r="M198" s="279"/>
      <c r="N198" s="279"/>
      <c r="O198" s="279"/>
      <c r="P198" s="279"/>
      <c r="Q198" s="279"/>
      <c r="R198" s="279"/>
      <c r="S198" s="279"/>
      <c r="T198" s="279"/>
      <c r="U198" s="279"/>
      <c r="V198" s="279"/>
      <c r="W198" s="279"/>
      <c r="X198" s="279"/>
      <c r="Y198" s="279"/>
      <c r="Z198" s="279"/>
      <c r="AA198" s="279"/>
      <c r="AB198" s="279"/>
      <c r="AC198" s="279"/>
      <c r="AD198" s="279"/>
      <c r="AE198" s="279"/>
      <c r="AF198" s="279"/>
      <c r="AG198" s="279"/>
      <c r="AH198" s="279"/>
      <c r="AI198" s="279"/>
      <c r="AJ198" s="279"/>
      <c r="AK198" s="279"/>
      <c r="AL198" s="279"/>
      <c r="AM198" s="279"/>
      <c r="AN198" s="279"/>
      <c r="AO198" s="279"/>
      <c r="AP198" s="279"/>
      <c r="AQ198" s="279"/>
      <c r="AR198" s="279"/>
      <c r="AS198" s="279"/>
      <c r="AT198" s="279"/>
    </row>
    <row r="199" spans="3:47" ht="15" customHeight="1" x14ac:dyDescent="0.2">
      <c r="E199" s="279"/>
      <c r="F199" s="279"/>
      <c r="G199" s="279"/>
      <c r="H199" s="279"/>
      <c r="I199" s="279"/>
      <c r="J199" s="279"/>
      <c r="K199" s="279"/>
      <c r="L199" s="279"/>
      <c r="M199" s="279"/>
      <c r="N199" s="279"/>
      <c r="O199" s="279"/>
      <c r="P199" s="279"/>
      <c r="Q199" s="279"/>
      <c r="R199" s="279"/>
      <c r="S199" s="279"/>
      <c r="T199" s="279"/>
      <c r="U199" s="279"/>
      <c r="V199" s="279"/>
      <c r="W199" s="279"/>
      <c r="X199" s="279"/>
      <c r="Y199" s="279"/>
      <c r="Z199" s="279"/>
      <c r="AA199" s="279"/>
      <c r="AB199" s="279"/>
      <c r="AC199" s="279"/>
      <c r="AD199" s="279"/>
      <c r="AE199" s="279"/>
      <c r="AF199" s="279"/>
      <c r="AG199" s="279"/>
      <c r="AH199" s="279"/>
      <c r="AI199" s="279"/>
      <c r="AJ199" s="279"/>
      <c r="AK199" s="279"/>
      <c r="AL199" s="279"/>
      <c r="AM199" s="279"/>
      <c r="AN199" s="279"/>
      <c r="AO199" s="279"/>
      <c r="AP199" s="279"/>
      <c r="AQ199" s="279"/>
      <c r="AR199" s="279"/>
      <c r="AS199" s="279"/>
      <c r="AT199" s="279"/>
    </row>
    <row r="200" spans="3:47" x14ac:dyDescent="0.2">
      <c r="D200" s="102" t="s">
        <v>514</v>
      </c>
      <c r="E200" s="103" t="s">
        <v>515</v>
      </c>
      <c r="F200" s="96"/>
      <c r="G200" s="96"/>
      <c r="H200" s="96"/>
      <c r="I200" s="96"/>
      <c r="J200" s="96"/>
      <c r="K200" s="96"/>
      <c r="L200" s="96"/>
      <c r="M200" s="96"/>
      <c r="N200" s="96"/>
      <c r="O200" s="96"/>
      <c r="P200" s="96"/>
      <c r="Q200" s="96"/>
      <c r="R200" s="96"/>
      <c r="S200" s="96"/>
      <c r="T200" s="96"/>
      <c r="U200" s="96"/>
      <c r="V200" s="96"/>
      <c r="W200" s="96"/>
      <c r="X200" s="96"/>
      <c r="Y200" s="96"/>
      <c r="Z200" s="96"/>
      <c r="AA200" s="96"/>
      <c r="AB200" s="96"/>
      <c r="AC200" s="96"/>
      <c r="AD200" s="96"/>
      <c r="AE200" s="96"/>
      <c r="AF200" s="96"/>
      <c r="AG200" s="96"/>
      <c r="AH200" s="96"/>
      <c r="AI200" s="96"/>
      <c r="AJ200" s="96"/>
      <c r="AK200" s="96"/>
      <c r="AL200" s="96"/>
      <c r="AM200" s="96"/>
      <c r="AN200" s="96"/>
      <c r="AO200" s="96"/>
      <c r="AP200" s="96"/>
      <c r="AQ200" s="96"/>
      <c r="AR200" s="96"/>
      <c r="AS200" s="96"/>
      <c r="AT200" s="96"/>
    </row>
    <row r="201" spans="3:47" x14ac:dyDescent="0.2">
      <c r="E201" s="279" t="s">
        <v>516</v>
      </c>
      <c r="F201" s="279"/>
      <c r="G201" s="279"/>
      <c r="H201" s="279"/>
      <c r="I201" s="279"/>
      <c r="J201" s="279"/>
      <c r="K201" s="279"/>
      <c r="L201" s="279"/>
      <c r="M201" s="279"/>
      <c r="N201" s="279"/>
      <c r="O201" s="279"/>
      <c r="P201" s="279"/>
      <c r="Q201" s="279"/>
      <c r="R201" s="279"/>
      <c r="S201" s="279"/>
      <c r="T201" s="279"/>
      <c r="U201" s="279"/>
      <c r="V201" s="279"/>
      <c r="W201" s="279"/>
      <c r="X201" s="279"/>
      <c r="Y201" s="279"/>
      <c r="Z201" s="279"/>
      <c r="AA201" s="279"/>
      <c r="AB201" s="279"/>
      <c r="AC201" s="279"/>
      <c r="AD201" s="279"/>
      <c r="AE201" s="279"/>
      <c r="AF201" s="279"/>
      <c r="AG201" s="279"/>
      <c r="AH201" s="279"/>
      <c r="AI201" s="279"/>
      <c r="AJ201" s="279"/>
      <c r="AK201" s="279"/>
      <c r="AL201" s="279"/>
      <c r="AM201" s="279"/>
      <c r="AN201" s="279"/>
      <c r="AO201" s="279"/>
      <c r="AP201" s="279"/>
      <c r="AQ201" s="279"/>
      <c r="AR201" s="279"/>
      <c r="AS201" s="279"/>
      <c r="AT201" s="279"/>
    </row>
    <row r="202" spans="3:47" x14ac:dyDescent="0.2">
      <c r="E202" s="279"/>
      <c r="F202" s="279"/>
      <c r="G202" s="279"/>
      <c r="H202" s="279"/>
      <c r="I202" s="279"/>
      <c r="J202" s="279"/>
      <c r="K202" s="279"/>
      <c r="L202" s="279"/>
      <c r="M202" s="279"/>
      <c r="N202" s="279"/>
      <c r="O202" s="279"/>
      <c r="P202" s="279"/>
      <c r="Q202" s="279"/>
      <c r="R202" s="279"/>
      <c r="S202" s="279"/>
      <c r="T202" s="279"/>
      <c r="U202" s="279"/>
      <c r="V202" s="279"/>
      <c r="W202" s="279"/>
      <c r="X202" s="279"/>
      <c r="Y202" s="279"/>
      <c r="Z202" s="279"/>
      <c r="AA202" s="279"/>
      <c r="AB202" s="279"/>
      <c r="AC202" s="279"/>
      <c r="AD202" s="279"/>
      <c r="AE202" s="279"/>
      <c r="AF202" s="279"/>
      <c r="AG202" s="279"/>
      <c r="AH202" s="279"/>
      <c r="AI202" s="279"/>
      <c r="AJ202" s="279"/>
      <c r="AK202" s="279"/>
      <c r="AL202" s="279"/>
      <c r="AM202" s="279"/>
      <c r="AN202" s="279"/>
      <c r="AO202" s="279"/>
      <c r="AP202" s="279"/>
      <c r="AQ202" s="279"/>
      <c r="AR202" s="279"/>
      <c r="AS202" s="279"/>
      <c r="AT202" s="279"/>
    </row>
    <row r="203" spans="3:47" x14ac:dyDescent="0.2">
      <c r="E203" s="279"/>
      <c r="F203" s="279"/>
      <c r="G203" s="279"/>
      <c r="H203" s="279"/>
      <c r="I203" s="279"/>
      <c r="J203" s="279"/>
      <c r="K203" s="279"/>
      <c r="L203" s="279"/>
      <c r="M203" s="279"/>
      <c r="N203" s="279"/>
      <c r="O203" s="279"/>
      <c r="P203" s="279"/>
      <c r="Q203" s="279"/>
      <c r="R203" s="279"/>
      <c r="S203" s="279"/>
      <c r="T203" s="279"/>
      <c r="U203" s="279"/>
      <c r="V203" s="279"/>
      <c r="W203" s="279"/>
      <c r="X203" s="279"/>
      <c r="Y203" s="279"/>
      <c r="Z203" s="279"/>
      <c r="AA203" s="279"/>
      <c r="AB203" s="279"/>
      <c r="AC203" s="279"/>
      <c r="AD203" s="279"/>
      <c r="AE203" s="279"/>
      <c r="AF203" s="279"/>
      <c r="AG203" s="279"/>
      <c r="AH203" s="279"/>
      <c r="AI203" s="279"/>
      <c r="AJ203" s="279"/>
      <c r="AK203" s="279"/>
      <c r="AL203" s="279"/>
      <c r="AM203" s="279"/>
      <c r="AN203" s="279"/>
      <c r="AO203" s="279"/>
      <c r="AP203" s="279"/>
      <c r="AQ203" s="279"/>
      <c r="AR203" s="279"/>
      <c r="AS203" s="279"/>
      <c r="AT203" s="279"/>
    </row>
    <row r="204" spans="3:47" x14ac:dyDescent="0.2">
      <c r="E204" s="279"/>
      <c r="F204" s="279"/>
      <c r="G204" s="279"/>
      <c r="H204" s="279"/>
      <c r="I204" s="279"/>
      <c r="J204" s="279"/>
      <c r="K204" s="279"/>
      <c r="L204" s="279"/>
      <c r="M204" s="279"/>
      <c r="N204" s="279"/>
      <c r="O204" s="279"/>
      <c r="P204" s="279"/>
      <c r="Q204" s="279"/>
      <c r="R204" s="279"/>
      <c r="S204" s="279"/>
      <c r="T204" s="279"/>
      <c r="U204" s="279"/>
      <c r="V204" s="279"/>
      <c r="W204" s="279"/>
      <c r="X204" s="279"/>
      <c r="Y204" s="279"/>
      <c r="Z204" s="279"/>
      <c r="AA204" s="279"/>
      <c r="AB204" s="279"/>
      <c r="AC204" s="279"/>
      <c r="AD204" s="279"/>
      <c r="AE204" s="279"/>
      <c r="AF204" s="279"/>
      <c r="AG204" s="279"/>
      <c r="AH204" s="279"/>
      <c r="AI204" s="279"/>
      <c r="AJ204" s="279"/>
      <c r="AK204" s="279"/>
      <c r="AL204" s="279"/>
      <c r="AM204" s="279"/>
      <c r="AN204" s="279"/>
      <c r="AO204" s="279"/>
      <c r="AP204" s="279"/>
      <c r="AQ204" s="279"/>
      <c r="AR204" s="279"/>
      <c r="AS204" s="279"/>
      <c r="AT204" s="279"/>
    </row>
    <row r="205" spans="3:47" x14ac:dyDescent="0.2">
      <c r="E205" s="279"/>
      <c r="F205" s="279"/>
      <c r="G205" s="279"/>
      <c r="H205" s="279"/>
      <c r="I205" s="279"/>
      <c r="J205" s="279"/>
      <c r="K205" s="279"/>
      <c r="L205" s="279"/>
      <c r="M205" s="279"/>
      <c r="N205" s="279"/>
      <c r="O205" s="279"/>
      <c r="P205" s="279"/>
      <c r="Q205" s="279"/>
      <c r="R205" s="279"/>
      <c r="S205" s="279"/>
      <c r="T205" s="279"/>
      <c r="U205" s="279"/>
      <c r="V205" s="279"/>
      <c r="W205" s="279"/>
      <c r="X205" s="279"/>
      <c r="Y205" s="279"/>
      <c r="Z205" s="279"/>
      <c r="AA205" s="279"/>
      <c r="AB205" s="279"/>
      <c r="AC205" s="279"/>
      <c r="AD205" s="279"/>
      <c r="AE205" s="279"/>
      <c r="AF205" s="279"/>
      <c r="AG205" s="279"/>
      <c r="AH205" s="279"/>
      <c r="AI205" s="279"/>
      <c r="AJ205" s="279"/>
      <c r="AK205" s="279"/>
      <c r="AL205" s="279"/>
      <c r="AM205" s="279"/>
      <c r="AN205" s="279"/>
      <c r="AO205" s="279"/>
      <c r="AP205" s="279"/>
      <c r="AQ205" s="279"/>
      <c r="AR205" s="279"/>
      <c r="AS205" s="279"/>
      <c r="AT205" s="279"/>
    </row>
    <row r="206" spans="3:47" x14ac:dyDescent="0.2">
      <c r="E206" s="279"/>
      <c r="F206" s="279"/>
      <c r="G206" s="279"/>
      <c r="H206" s="279"/>
      <c r="I206" s="279"/>
      <c r="J206" s="279"/>
      <c r="K206" s="279"/>
      <c r="L206" s="279"/>
      <c r="M206" s="279"/>
      <c r="N206" s="279"/>
      <c r="O206" s="279"/>
      <c r="P206" s="279"/>
      <c r="Q206" s="279"/>
      <c r="R206" s="279"/>
      <c r="S206" s="279"/>
      <c r="T206" s="279"/>
      <c r="U206" s="279"/>
      <c r="V206" s="279"/>
      <c r="W206" s="279"/>
      <c r="X206" s="279"/>
      <c r="Y206" s="279"/>
      <c r="Z206" s="279"/>
      <c r="AA206" s="279"/>
      <c r="AB206" s="279"/>
      <c r="AC206" s="279"/>
      <c r="AD206" s="279"/>
      <c r="AE206" s="279"/>
      <c r="AF206" s="279"/>
      <c r="AG206" s="279"/>
      <c r="AH206" s="279"/>
      <c r="AI206" s="279"/>
      <c r="AJ206" s="279"/>
      <c r="AK206" s="279"/>
      <c r="AL206" s="279"/>
      <c r="AM206" s="279"/>
      <c r="AN206" s="279"/>
      <c r="AO206" s="279"/>
      <c r="AP206" s="279"/>
      <c r="AQ206" s="279"/>
      <c r="AR206" s="279"/>
      <c r="AS206" s="279"/>
      <c r="AT206" s="279"/>
    </row>
    <row r="207" spans="3:47" x14ac:dyDescent="0.2">
      <c r="E207" s="279"/>
      <c r="F207" s="279"/>
      <c r="G207" s="279"/>
      <c r="H207" s="279"/>
      <c r="I207" s="279"/>
      <c r="J207" s="279"/>
      <c r="K207" s="279"/>
      <c r="L207" s="279"/>
      <c r="M207" s="279"/>
      <c r="N207" s="279"/>
      <c r="O207" s="279"/>
      <c r="P207" s="279"/>
      <c r="Q207" s="279"/>
      <c r="R207" s="279"/>
      <c r="S207" s="279"/>
      <c r="T207" s="279"/>
      <c r="U207" s="279"/>
      <c r="V207" s="279"/>
      <c r="W207" s="279"/>
      <c r="X207" s="279"/>
      <c r="Y207" s="279"/>
      <c r="Z207" s="279"/>
      <c r="AA207" s="279"/>
      <c r="AB207" s="279"/>
      <c r="AC207" s="279"/>
      <c r="AD207" s="279"/>
      <c r="AE207" s="279"/>
      <c r="AF207" s="279"/>
      <c r="AG207" s="279"/>
      <c r="AH207" s="279"/>
      <c r="AI207" s="279"/>
      <c r="AJ207" s="279"/>
      <c r="AK207" s="279"/>
      <c r="AL207" s="279"/>
      <c r="AM207" s="279"/>
      <c r="AN207" s="279"/>
      <c r="AO207" s="279"/>
      <c r="AP207" s="279"/>
      <c r="AQ207" s="279"/>
      <c r="AR207" s="279"/>
      <c r="AS207" s="279"/>
      <c r="AT207" s="279"/>
    </row>
    <row r="208" spans="3:47" x14ac:dyDescent="0.2">
      <c r="C208" s="279" t="s">
        <v>517</v>
      </c>
      <c r="D208" s="279"/>
      <c r="E208" s="279"/>
      <c r="F208" s="279"/>
      <c r="G208" s="279"/>
      <c r="H208" s="279"/>
      <c r="I208" s="279"/>
      <c r="J208" s="279"/>
      <c r="K208" s="279"/>
      <c r="L208" s="279"/>
      <c r="M208" s="279"/>
      <c r="N208" s="279"/>
      <c r="O208" s="279"/>
      <c r="P208" s="279"/>
      <c r="Q208" s="279"/>
      <c r="R208" s="279"/>
      <c r="S208" s="279"/>
      <c r="T208" s="279"/>
      <c r="U208" s="279"/>
      <c r="V208" s="279"/>
      <c r="W208" s="279"/>
      <c r="X208" s="279"/>
      <c r="Y208" s="279"/>
      <c r="Z208" s="279"/>
      <c r="AA208" s="279"/>
      <c r="AB208" s="279"/>
      <c r="AC208" s="279"/>
      <c r="AD208" s="279"/>
      <c r="AE208" s="279"/>
      <c r="AF208" s="279"/>
      <c r="AG208" s="279"/>
      <c r="AH208" s="279"/>
      <c r="AI208" s="279"/>
      <c r="AJ208" s="279"/>
      <c r="AK208" s="279"/>
      <c r="AL208" s="279"/>
      <c r="AM208" s="279"/>
      <c r="AN208" s="279"/>
      <c r="AO208" s="279"/>
      <c r="AP208" s="279"/>
      <c r="AQ208" s="279"/>
      <c r="AR208" s="279"/>
      <c r="AS208" s="279"/>
      <c r="AT208" s="279"/>
      <c r="AU208" s="279"/>
    </row>
    <row r="209" spans="3:49" x14ac:dyDescent="0.2">
      <c r="C209" s="279"/>
      <c r="D209" s="279"/>
      <c r="E209" s="279"/>
      <c r="F209" s="279"/>
      <c r="G209" s="279"/>
      <c r="H209" s="279"/>
      <c r="I209" s="279"/>
      <c r="J209" s="279"/>
      <c r="K209" s="279"/>
      <c r="L209" s="279"/>
      <c r="M209" s="279"/>
      <c r="N209" s="279"/>
      <c r="O209" s="279"/>
      <c r="P209" s="279"/>
      <c r="Q209" s="279"/>
      <c r="R209" s="279"/>
      <c r="S209" s="279"/>
      <c r="T209" s="279"/>
      <c r="U209" s="279"/>
      <c r="V209" s="279"/>
      <c r="W209" s="279"/>
      <c r="X209" s="279"/>
      <c r="Y209" s="279"/>
      <c r="Z209" s="279"/>
      <c r="AA209" s="279"/>
      <c r="AB209" s="279"/>
      <c r="AC209" s="279"/>
      <c r="AD209" s="279"/>
      <c r="AE209" s="279"/>
      <c r="AF209" s="279"/>
      <c r="AG209" s="279"/>
      <c r="AH209" s="279"/>
      <c r="AI209" s="279"/>
      <c r="AJ209" s="279"/>
      <c r="AK209" s="279"/>
      <c r="AL209" s="279"/>
      <c r="AM209" s="279"/>
      <c r="AN209" s="279"/>
      <c r="AO209" s="279"/>
      <c r="AP209" s="279"/>
      <c r="AQ209" s="279"/>
      <c r="AR209" s="279"/>
      <c r="AS209" s="279"/>
      <c r="AT209" s="279"/>
      <c r="AU209" s="279"/>
    </row>
    <row r="210" spans="3:49" x14ac:dyDescent="0.2">
      <c r="C210" s="279"/>
      <c r="D210" s="279"/>
      <c r="E210" s="279"/>
      <c r="F210" s="279"/>
      <c r="G210" s="279"/>
      <c r="H210" s="279"/>
      <c r="I210" s="279"/>
      <c r="J210" s="279"/>
      <c r="K210" s="279"/>
      <c r="L210" s="279"/>
      <c r="M210" s="279"/>
      <c r="N210" s="279"/>
      <c r="O210" s="279"/>
      <c r="P210" s="279"/>
      <c r="Q210" s="279"/>
      <c r="R210" s="279"/>
      <c r="S210" s="279"/>
      <c r="T210" s="279"/>
      <c r="U210" s="279"/>
      <c r="V210" s="279"/>
      <c r="W210" s="279"/>
      <c r="X210" s="279"/>
      <c r="Y210" s="279"/>
      <c r="Z210" s="279"/>
      <c r="AA210" s="279"/>
      <c r="AB210" s="279"/>
      <c r="AC210" s="279"/>
      <c r="AD210" s="279"/>
      <c r="AE210" s="279"/>
      <c r="AF210" s="279"/>
      <c r="AG210" s="279"/>
      <c r="AH210" s="279"/>
      <c r="AI210" s="279"/>
      <c r="AJ210" s="279"/>
      <c r="AK210" s="279"/>
      <c r="AL210" s="279"/>
      <c r="AM210" s="279"/>
      <c r="AN210" s="279"/>
      <c r="AO210" s="279"/>
      <c r="AP210" s="279"/>
      <c r="AQ210" s="279"/>
      <c r="AR210" s="279"/>
      <c r="AS210" s="279"/>
      <c r="AT210" s="279"/>
      <c r="AU210" s="279"/>
    </row>
    <row r="211" spans="3:49" ht="15" customHeight="1" x14ac:dyDescent="0.2">
      <c r="C211" s="279"/>
      <c r="D211" s="279"/>
      <c r="E211" s="279"/>
      <c r="F211" s="279"/>
      <c r="G211" s="279"/>
      <c r="H211" s="279"/>
      <c r="I211" s="279"/>
      <c r="J211" s="279"/>
      <c r="K211" s="279"/>
      <c r="L211" s="279"/>
      <c r="M211" s="279"/>
      <c r="N211" s="279"/>
      <c r="O211" s="279"/>
      <c r="P211" s="279"/>
      <c r="Q211" s="279"/>
      <c r="R211" s="279"/>
      <c r="S211" s="279"/>
      <c r="T211" s="279"/>
      <c r="U211" s="279"/>
      <c r="V211" s="279"/>
      <c r="W211" s="279"/>
      <c r="X211" s="279"/>
      <c r="Y211" s="279"/>
      <c r="Z211" s="279"/>
      <c r="AA211" s="279"/>
      <c r="AB211" s="279"/>
      <c r="AC211" s="279"/>
      <c r="AD211" s="279"/>
      <c r="AE211" s="279"/>
      <c r="AF211" s="279"/>
      <c r="AG211" s="279"/>
      <c r="AH211" s="279"/>
      <c r="AI211" s="279"/>
      <c r="AJ211" s="279"/>
      <c r="AK211" s="279"/>
      <c r="AL211" s="279"/>
      <c r="AM211" s="279"/>
      <c r="AN211" s="279"/>
      <c r="AO211" s="279"/>
      <c r="AP211" s="279"/>
      <c r="AQ211" s="279"/>
      <c r="AR211" s="279"/>
      <c r="AS211" s="279"/>
      <c r="AT211" s="279"/>
      <c r="AU211" s="279"/>
    </row>
    <row r="212" spans="3:49" x14ac:dyDescent="0.2">
      <c r="C212" s="107"/>
      <c r="D212" s="107"/>
      <c r="E212" s="107"/>
      <c r="F212" s="107"/>
      <c r="G212" s="107"/>
      <c r="H212" s="107"/>
      <c r="I212" s="107"/>
      <c r="J212" s="107"/>
      <c r="K212" s="107"/>
      <c r="L212" s="107"/>
      <c r="M212" s="107"/>
      <c r="N212" s="107"/>
      <c r="O212" s="107"/>
      <c r="P212" s="107"/>
      <c r="Q212" s="107"/>
      <c r="R212" s="107"/>
      <c r="S212" s="107"/>
      <c r="T212" s="107"/>
      <c r="U212" s="107"/>
      <c r="V212" s="107"/>
      <c r="W212" s="107"/>
      <c r="X212" s="107"/>
      <c r="Y212" s="107"/>
      <c r="Z212" s="107"/>
      <c r="AA212" s="107"/>
      <c r="AB212" s="107"/>
      <c r="AC212" s="107"/>
      <c r="AD212" s="107"/>
      <c r="AE212" s="107"/>
      <c r="AF212" s="107"/>
      <c r="AG212" s="107"/>
      <c r="AH212" s="107"/>
      <c r="AI212" s="107"/>
      <c r="AJ212" s="107"/>
      <c r="AK212" s="107"/>
      <c r="AL212" s="107"/>
      <c r="AM212" s="107"/>
      <c r="AN212" s="107"/>
      <c r="AO212" s="107"/>
      <c r="AP212" s="107"/>
      <c r="AQ212" s="107"/>
      <c r="AR212" s="107"/>
      <c r="AS212" s="107"/>
      <c r="AT212" s="107"/>
      <c r="AU212" s="107"/>
    </row>
    <row r="213" spans="3:49" ht="15.75" x14ac:dyDescent="0.25">
      <c r="C213" s="107"/>
      <c r="D213" s="105" t="s">
        <v>526</v>
      </c>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c r="AA213" s="107"/>
      <c r="AB213" s="107"/>
      <c r="AC213" s="107"/>
      <c r="AD213" s="107"/>
      <c r="AE213" s="107"/>
      <c r="AF213" s="107"/>
      <c r="AG213" s="107"/>
      <c r="AH213" s="107"/>
      <c r="AI213" s="107"/>
      <c r="AJ213" s="107"/>
      <c r="AK213" s="107"/>
      <c r="AL213" s="107"/>
      <c r="AM213" s="107"/>
      <c r="AN213" s="107"/>
      <c r="AO213" s="107"/>
      <c r="AP213" s="107"/>
      <c r="AQ213" s="107"/>
      <c r="AR213" s="107"/>
      <c r="AS213" s="107"/>
      <c r="AT213" s="107"/>
      <c r="AU213" s="107"/>
    </row>
    <row r="214" spans="3:49" x14ac:dyDescent="0.2">
      <c r="C214" s="107"/>
      <c r="D214" s="107"/>
      <c r="E214" s="107"/>
      <c r="F214" s="107"/>
      <c r="G214" s="107"/>
      <c r="H214" s="107"/>
      <c r="I214" s="107"/>
      <c r="J214" s="107"/>
      <c r="K214" s="107"/>
      <c r="L214" s="107"/>
      <c r="M214" s="107"/>
      <c r="N214" s="107"/>
      <c r="O214" s="107"/>
      <c r="P214" s="107"/>
      <c r="Q214" s="107"/>
      <c r="R214" s="107"/>
      <c r="S214" s="107"/>
      <c r="T214" s="107"/>
      <c r="AK214" s="107"/>
      <c r="AL214" s="107"/>
      <c r="AM214" s="107"/>
      <c r="AN214" s="107"/>
      <c r="AO214" s="107"/>
      <c r="AP214" s="107"/>
      <c r="AQ214" s="107"/>
      <c r="AR214" s="107"/>
      <c r="AS214" s="107"/>
      <c r="AT214" s="107"/>
      <c r="AU214" s="107"/>
    </row>
    <row r="215" spans="3:49" ht="15.75" x14ac:dyDescent="0.2">
      <c r="C215" s="107"/>
      <c r="D215" s="107"/>
      <c r="E215" s="107"/>
      <c r="F215" s="107"/>
      <c r="G215" s="278"/>
      <c r="H215" s="278"/>
      <c r="J215" s="98" t="s">
        <v>518</v>
      </c>
      <c r="K215" s="100"/>
      <c r="N215" s="107"/>
      <c r="O215" s="107"/>
      <c r="P215" s="107"/>
      <c r="Q215" s="107"/>
      <c r="R215" s="107"/>
      <c r="S215" s="107"/>
      <c r="T215" s="107"/>
      <c r="AK215" s="107"/>
      <c r="AL215" s="107"/>
      <c r="AM215" s="107"/>
      <c r="AN215" s="107"/>
      <c r="AO215" s="107"/>
      <c r="AP215" s="107"/>
      <c r="AQ215" s="107"/>
      <c r="AR215" s="107"/>
      <c r="AS215" s="107"/>
      <c r="AT215" s="107"/>
      <c r="AU215" s="107"/>
    </row>
    <row r="216" spans="3:49" x14ac:dyDescent="0.2">
      <c r="H216" s="100"/>
      <c r="K216" s="100"/>
      <c r="N216" s="100"/>
      <c r="Q216" s="100"/>
      <c r="T216" s="100"/>
      <c r="W216" s="100"/>
      <c r="Z216" s="100"/>
      <c r="AC216" s="100"/>
    </row>
    <row r="217" spans="3:49" ht="15.75" x14ac:dyDescent="0.2">
      <c r="G217" s="278"/>
      <c r="H217" s="278"/>
      <c r="J217" s="98" t="s">
        <v>519</v>
      </c>
      <c r="K217" s="100"/>
      <c r="N217" s="100"/>
      <c r="Q217" s="100"/>
      <c r="T217" s="100"/>
      <c r="W217" s="100"/>
      <c r="Z217" s="100"/>
      <c r="AC217" s="100"/>
    </row>
    <row r="218" spans="3:49" x14ac:dyDescent="0.2">
      <c r="K218" s="134" t="s">
        <v>676</v>
      </c>
      <c r="N218" s="100"/>
      <c r="Q218" s="100"/>
      <c r="T218" s="100"/>
      <c r="W218" s="100"/>
      <c r="Z218" s="100"/>
      <c r="AC218" s="100"/>
    </row>
    <row r="219" spans="3:49" x14ac:dyDescent="0.2">
      <c r="N219" s="100"/>
      <c r="Q219" s="100"/>
      <c r="T219" s="100"/>
      <c r="W219" s="100"/>
      <c r="Z219" s="100"/>
      <c r="AC219" s="100"/>
    </row>
    <row r="220" spans="3:49" x14ac:dyDescent="0.2">
      <c r="Z220" s="100"/>
      <c r="AC220" s="100"/>
    </row>
    <row r="221" spans="3:49" x14ac:dyDescent="0.2">
      <c r="H221" s="100"/>
      <c r="J221" s="100" t="s">
        <v>509</v>
      </c>
      <c r="K221" s="272">
        <f>IFERROR(INDEX(GeneralPartners[LSQoptions],3),"")</f>
        <v>0</v>
      </c>
      <c r="L221" s="272"/>
      <c r="M221" s="272"/>
      <c r="N221" s="272"/>
      <c r="O221" s="272"/>
      <c r="P221" s="272"/>
      <c r="Q221" s="272"/>
      <c r="R221" s="272"/>
      <c r="S221" s="272"/>
      <c r="T221" s="272"/>
      <c r="U221" s="272"/>
      <c r="V221" s="272"/>
      <c r="W221" s="272"/>
      <c r="X221" s="272"/>
      <c r="Y221" s="272"/>
      <c r="Z221" s="272"/>
    </row>
    <row r="222" spans="3:49" x14ac:dyDescent="0.2">
      <c r="H222" s="100"/>
      <c r="K222" s="273"/>
      <c r="L222" s="273"/>
      <c r="M222" s="273"/>
      <c r="N222" s="273"/>
      <c r="O222" s="273"/>
      <c r="P222" s="273"/>
      <c r="Q222" s="273"/>
      <c r="R222" s="273"/>
      <c r="S222" s="273"/>
      <c r="T222" s="273"/>
      <c r="U222" s="273"/>
      <c r="V222" s="273"/>
      <c r="W222" s="273"/>
      <c r="X222" s="273"/>
      <c r="Y222" s="273"/>
      <c r="Z222" s="273"/>
      <c r="AE222" s="100" t="s">
        <v>521</v>
      </c>
      <c r="AF222" s="106"/>
      <c r="AG222" s="106"/>
      <c r="AH222" s="106"/>
      <c r="AI222" s="106"/>
      <c r="AJ222" s="106"/>
      <c r="AK222" s="106"/>
      <c r="AL222" s="106"/>
      <c r="AM222" s="106"/>
      <c r="AN222" s="106"/>
      <c r="AO222" s="106"/>
      <c r="AP222" s="106"/>
      <c r="AQ222" s="106"/>
      <c r="AR222" s="106"/>
      <c r="AS222" s="106"/>
      <c r="AT222" s="106"/>
      <c r="AU222" s="106"/>
      <c r="AV222" s="106"/>
      <c r="AW222" s="106"/>
    </row>
    <row r="223" spans="3:49" x14ac:dyDescent="0.2">
      <c r="J223" s="100" t="s">
        <v>351</v>
      </c>
      <c r="K223" s="274"/>
      <c r="L223" s="274"/>
      <c r="M223" s="274"/>
      <c r="N223" s="274"/>
      <c r="O223" s="274"/>
      <c r="P223" s="274"/>
      <c r="Q223" s="274"/>
      <c r="R223" s="274"/>
      <c r="S223" s="274"/>
      <c r="T223" s="274"/>
      <c r="U223" s="274"/>
      <c r="V223" s="274"/>
      <c r="W223" s="274"/>
      <c r="X223" s="274"/>
      <c r="Y223" s="274"/>
      <c r="Z223" s="274"/>
      <c r="AC223" s="100"/>
      <c r="AF223" s="275" t="str">
        <f>IFERROR(INDEX(GeneralPartners[Type],MATCH(K221,GeneralPartners[LSQoptions],0)),"")</f>
        <v>General Partner</v>
      </c>
      <c r="AG223" s="275"/>
      <c r="AH223" s="275"/>
      <c r="AI223" s="275"/>
      <c r="AJ223" s="275"/>
      <c r="AK223" s="275"/>
      <c r="AL223" s="275"/>
      <c r="AM223" s="275"/>
      <c r="AN223" s="275"/>
      <c r="AO223" s="275"/>
      <c r="AP223" s="275"/>
      <c r="AQ223" s="275"/>
      <c r="AR223" s="275"/>
      <c r="AS223" s="275"/>
      <c r="AT223" s="275"/>
      <c r="AU223" s="275"/>
      <c r="AV223" s="275"/>
      <c r="AW223" s="275"/>
    </row>
    <row r="224" spans="3:49" x14ac:dyDescent="0.2">
      <c r="J224" s="100" t="s">
        <v>352</v>
      </c>
      <c r="K224" s="274"/>
      <c r="L224" s="274"/>
      <c r="M224" s="274"/>
      <c r="N224" s="274"/>
      <c r="O224" s="274"/>
      <c r="P224" s="274"/>
      <c r="Q224" s="274"/>
      <c r="R224" s="274"/>
      <c r="S224" s="274"/>
      <c r="T224" s="274"/>
      <c r="U224" s="274"/>
      <c r="V224" s="274"/>
      <c r="W224" s="274"/>
      <c r="X224" s="274"/>
      <c r="Y224" s="274"/>
      <c r="Z224" s="274"/>
      <c r="AC224" s="100"/>
      <c r="AE224" s="100" t="s">
        <v>313</v>
      </c>
      <c r="AF224" s="276"/>
      <c r="AG224" s="277"/>
      <c r="AH224" s="277"/>
      <c r="AI224" s="277"/>
      <c r="AJ224" s="277"/>
      <c r="AK224" s="277"/>
    </row>
    <row r="225" spans="2:46" x14ac:dyDescent="0.2">
      <c r="B225" s="80" t="str">
        <f t="shared" ref="B225:Y225" si="4">IF(A225="!","Only tribal applicants may use developer experience","")</f>
        <v/>
      </c>
      <c r="C225" s="80" t="str">
        <f t="shared" si="4"/>
        <v/>
      </c>
      <c r="D225" s="80" t="str">
        <f t="shared" si="4"/>
        <v/>
      </c>
      <c r="E225" s="80" t="str">
        <f t="shared" si="4"/>
        <v/>
      </c>
      <c r="F225" s="80" t="str">
        <f t="shared" si="4"/>
        <v/>
      </c>
      <c r="G225" s="80" t="str">
        <f t="shared" si="4"/>
        <v/>
      </c>
      <c r="H225" s="80" t="str">
        <f t="shared" si="4"/>
        <v/>
      </c>
      <c r="I225" s="80" t="str">
        <f t="shared" si="4"/>
        <v/>
      </c>
      <c r="J225" s="80" t="str">
        <f t="shared" si="4"/>
        <v/>
      </c>
      <c r="K225" s="80" t="str">
        <f t="shared" si="4"/>
        <v/>
      </c>
      <c r="L225" s="80" t="str">
        <f t="shared" si="4"/>
        <v/>
      </c>
      <c r="M225" s="80" t="str">
        <f t="shared" si="4"/>
        <v/>
      </c>
      <c r="N225" s="80" t="str">
        <f t="shared" si="4"/>
        <v/>
      </c>
      <c r="O225" s="80" t="str">
        <f t="shared" si="4"/>
        <v/>
      </c>
      <c r="P225" s="80" t="str">
        <f t="shared" si="4"/>
        <v/>
      </c>
      <c r="Q225" s="80" t="str">
        <f t="shared" si="4"/>
        <v/>
      </c>
      <c r="R225" s="80" t="str">
        <f t="shared" si="4"/>
        <v/>
      </c>
      <c r="S225" s="80" t="str">
        <f t="shared" si="4"/>
        <v/>
      </c>
      <c r="T225" s="80" t="str">
        <f t="shared" si="4"/>
        <v/>
      </c>
      <c r="U225" s="80" t="str">
        <f t="shared" si="4"/>
        <v/>
      </c>
      <c r="V225" s="80" t="str">
        <f t="shared" si="4"/>
        <v/>
      </c>
      <c r="W225" s="80" t="str">
        <f t="shared" si="4"/>
        <v/>
      </c>
      <c r="X225" s="80" t="str">
        <f t="shared" si="4"/>
        <v/>
      </c>
      <c r="Y225" s="80" t="str">
        <f t="shared" si="4"/>
        <v/>
      </c>
      <c r="Z225" s="80" t="str">
        <f>IF(Y225="!","Only tribal applicants may use developer experience","")</f>
        <v/>
      </c>
    </row>
    <row r="227" spans="2:46" x14ac:dyDescent="0.2">
      <c r="E227" s="97"/>
      <c r="F227" s="97"/>
      <c r="G227" s="97"/>
      <c r="H227" s="97"/>
      <c r="I227" s="97"/>
      <c r="J227" s="97"/>
      <c r="K227" s="97"/>
      <c r="L227" s="97"/>
      <c r="M227" s="97"/>
      <c r="N227" s="97"/>
      <c r="O227" s="97"/>
      <c r="P227" s="97"/>
      <c r="Q227" s="97"/>
      <c r="R227" s="97"/>
      <c r="S227" s="97"/>
      <c r="T227" s="97"/>
      <c r="U227" s="97"/>
      <c r="V227" s="97"/>
      <c r="W227" s="97"/>
      <c r="X227" s="97"/>
      <c r="Y227" s="97"/>
      <c r="Z227" s="97"/>
      <c r="AA227" s="97"/>
      <c r="AB227" s="97"/>
      <c r="AC227" s="97"/>
      <c r="AD227" s="97"/>
      <c r="AE227" s="97"/>
      <c r="AF227" s="97"/>
      <c r="AG227" s="97"/>
      <c r="AH227" s="97"/>
      <c r="AI227" s="97"/>
      <c r="AJ227" s="97"/>
      <c r="AK227" s="97"/>
      <c r="AL227" s="97"/>
      <c r="AM227" s="97"/>
      <c r="AN227" s="97"/>
      <c r="AO227" s="97"/>
      <c r="AP227" s="97"/>
      <c r="AQ227" s="97"/>
      <c r="AR227" s="97"/>
      <c r="AS227" s="97"/>
      <c r="AT227" s="97"/>
    </row>
    <row r="228" spans="2:46" x14ac:dyDescent="0.2">
      <c r="E228" s="97"/>
      <c r="F228" s="97"/>
      <c r="G228" s="97"/>
      <c r="H228" s="97"/>
      <c r="I228" s="97"/>
      <c r="J228" s="97"/>
      <c r="K228" s="97"/>
      <c r="L228" s="97"/>
      <c r="M228" s="97"/>
      <c r="N228" s="97"/>
      <c r="O228" s="97"/>
      <c r="P228" s="97"/>
      <c r="Q228" s="97"/>
      <c r="R228" s="97"/>
      <c r="S228" s="97"/>
      <c r="T228" s="97"/>
      <c r="U228" s="97"/>
      <c r="V228" s="97"/>
      <c r="W228" s="97"/>
      <c r="X228" s="97"/>
      <c r="Y228" s="97"/>
      <c r="Z228" s="97"/>
      <c r="AA228" s="97"/>
      <c r="AB228" s="97"/>
      <c r="AC228" s="97"/>
      <c r="AD228" s="97"/>
      <c r="AE228" s="97"/>
      <c r="AF228" s="97"/>
      <c r="AG228" s="97"/>
      <c r="AH228" s="97"/>
      <c r="AI228" s="97"/>
      <c r="AJ228" s="97"/>
      <c r="AK228" s="97"/>
      <c r="AL228" s="97"/>
      <c r="AM228" s="97"/>
      <c r="AN228" s="97"/>
      <c r="AO228" s="97"/>
      <c r="AP228" s="97"/>
      <c r="AQ228" s="97"/>
      <c r="AR228" s="97"/>
      <c r="AS228" s="97"/>
      <c r="AT228" s="97"/>
    </row>
  </sheetData>
  <sheetProtection algorithmName="SHA-512" hashValue="Lb5bRcDaznRimBmNdh48z99yKnopSUXFhH+iBH7daN+ioWPLfy8mbm6o5Ixt6gE6pS0gfIZjwFJWNYSsZZDIgg==" saltValue="V5gRF8WU9RFOcivhycfnBA==" spinCount="100000" sheet="1" objects="1" scenarios="1"/>
  <mergeCells count="52">
    <mergeCell ref="K178:Z178"/>
    <mergeCell ref="AF178:AW178"/>
    <mergeCell ref="K179:Z179"/>
    <mergeCell ref="AF179:AK179"/>
    <mergeCell ref="A1:AW1"/>
    <mergeCell ref="T3:AI3"/>
    <mergeCell ref="E156:AT162"/>
    <mergeCell ref="C163:AU166"/>
    <mergeCell ref="G170:H170"/>
    <mergeCell ref="G172:H172"/>
    <mergeCell ref="K176:Z177"/>
    <mergeCell ref="K133:Z133"/>
    <mergeCell ref="AF133:AW133"/>
    <mergeCell ref="K134:Z134"/>
    <mergeCell ref="AF134:AK134"/>
    <mergeCell ref="E147:AT154"/>
    <mergeCell ref="E111:AT117"/>
    <mergeCell ref="C118:AU121"/>
    <mergeCell ref="G125:H125"/>
    <mergeCell ref="G127:H127"/>
    <mergeCell ref="K131:Z132"/>
    <mergeCell ref="K88:Z88"/>
    <mergeCell ref="AF88:AW88"/>
    <mergeCell ref="K89:Z89"/>
    <mergeCell ref="AF89:AK89"/>
    <mergeCell ref="E102:AT109"/>
    <mergeCell ref="E66:AT72"/>
    <mergeCell ref="C73:AU76"/>
    <mergeCell ref="G80:H80"/>
    <mergeCell ref="G82:H82"/>
    <mergeCell ref="K86:Z87"/>
    <mergeCell ref="G35:H35"/>
    <mergeCell ref="E12:AT19"/>
    <mergeCell ref="E21:AT27"/>
    <mergeCell ref="C28:AU31"/>
    <mergeCell ref="E57:AT64"/>
    <mergeCell ref="G37:H37"/>
    <mergeCell ref="K41:Z42"/>
    <mergeCell ref="K43:Z43"/>
    <mergeCell ref="K44:Z44"/>
    <mergeCell ref="AF44:AK44"/>
    <mergeCell ref="AF43:AW43"/>
    <mergeCell ref="G217:H217"/>
    <mergeCell ref="E192:AT199"/>
    <mergeCell ref="E201:AT207"/>
    <mergeCell ref="C208:AU211"/>
    <mergeCell ref="G215:H215"/>
    <mergeCell ref="K221:Z222"/>
    <mergeCell ref="K223:Z223"/>
    <mergeCell ref="AF223:AW223"/>
    <mergeCell ref="K224:Z224"/>
    <mergeCell ref="AF224:AK224"/>
  </mergeCells>
  <conditionalFormatting sqref="Z47:AB47 Z48:AC48 AL48:AW48 AD44:AK44 D43:Z44">
    <cfRule type="expression" dxfId="35" priority="23">
      <formula>#REF!</formula>
    </cfRule>
  </conditionalFormatting>
  <conditionalFormatting sqref="AC42:AW42">
    <cfRule type="expression" dxfId="34" priority="15">
      <formula>#REF!</formula>
    </cfRule>
  </conditionalFormatting>
  <conditionalFormatting sqref="AC177:AW177">
    <cfRule type="expression" dxfId="33" priority="8">
      <formula>#REF!</formula>
    </cfRule>
  </conditionalFormatting>
  <conditionalFormatting sqref="Z92:AB92 Z93:AC93 AL93:AW93 AD89:AK89 D178:Z179 D223:J224 D133:J134 D88:Z89">
    <cfRule type="expression" dxfId="32" priority="13">
      <formula>#REF!</formula>
    </cfRule>
  </conditionalFormatting>
  <conditionalFormatting sqref="AC87:AW87">
    <cfRule type="expression" dxfId="31" priority="12">
      <formula>#REF!</formula>
    </cfRule>
  </conditionalFormatting>
  <conditionalFormatting sqref="Z137:AB137 Z138:AC138 AL138:AW138 AD134:AK134 K133:Z134">
    <cfRule type="expression" dxfId="30" priority="11">
      <formula>#REF!</formula>
    </cfRule>
  </conditionalFormatting>
  <conditionalFormatting sqref="AC132:AW132">
    <cfRule type="expression" dxfId="29" priority="10">
      <formula>#REF!</formula>
    </cfRule>
  </conditionalFormatting>
  <conditionalFormatting sqref="Z186:AB186 Z187:AC187 AL187:AW187 AD179:AK179 C180:AL181">
    <cfRule type="expression" dxfId="28" priority="9">
      <formula>#REF!</formula>
    </cfRule>
  </conditionalFormatting>
  <conditionalFormatting sqref="Z227:AB227 Z228:AC228 AL228:AW228 AD224:AK224 K223:Z224">
    <cfRule type="expression" dxfId="27" priority="7">
      <formula>#REF!</formula>
    </cfRule>
  </conditionalFormatting>
  <conditionalFormatting sqref="AC222:AW222">
    <cfRule type="expression" dxfId="26" priority="6">
      <formula>#REF!</formula>
    </cfRule>
  </conditionalFormatting>
  <conditionalFormatting sqref="K38">
    <cfRule type="expression" dxfId="25" priority="5">
      <formula>$G$37="X"</formula>
    </cfRule>
  </conditionalFormatting>
  <conditionalFormatting sqref="K83">
    <cfRule type="expression" dxfId="24" priority="4">
      <formula>G82="X"</formula>
    </cfRule>
  </conditionalFormatting>
  <conditionalFormatting sqref="K128">
    <cfRule type="expression" dxfId="23" priority="3">
      <formula>G127="X"</formula>
    </cfRule>
  </conditionalFormatting>
  <conditionalFormatting sqref="K173">
    <cfRule type="expression" dxfId="22" priority="2">
      <formula>G172="X"</formula>
    </cfRule>
  </conditionalFormatting>
  <conditionalFormatting sqref="K218">
    <cfRule type="expression" dxfId="21" priority="1">
      <formula>G217="X"</formula>
    </cfRule>
  </conditionalFormatting>
  <dataValidations count="1">
    <dataValidation type="list" allowBlank="1" showInputMessage="1" showErrorMessage="1" sqref="G80:H80 G82:H82 G37:H37 G125:H125 G127:H127 G172:H172 G35:H35 G170:H170 G217:H217 G215:H215" xr:uid="{00000000-0002-0000-0700-000000000000}">
      <formula1>"X"</formula1>
    </dataValidation>
  </dataValidations>
  <pageMargins left="0.25" right="0.25" top="0.75" bottom="0.75" header="0.3" footer="0.3"/>
  <pageSetup scale="76" fitToHeight="0" orientation="portrait" horizontalDpi="1200" verticalDpi="1200" r:id="rId1"/>
  <rowBreaks count="4" manualBreakCount="4">
    <brk id="48" max="48" man="1"/>
    <brk id="93" max="48" man="1"/>
    <brk id="138" max="48" man="1"/>
    <brk id="183" max="4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R51"/>
  <sheetViews>
    <sheetView showGridLines="0" zoomScale="90" zoomScaleNormal="90" zoomScaleSheetLayoutView="98" workbookViewId="0">
      <selection activeCell="H5" sqref="H5:U6"/>
    </sheetView>
  </sheetViews>
  <sheetFormatPr defaultColWidth="0" defaultRowHeight="12.75" x14ac:dyDescent="0.2"/>
  <cols>
    <col min="1" max="43" width="2.7109375" style="45" customWidth="1"/>
    <col min="44" max="44" width="2.5703125" style="45" customWidth="1"/>
    <col min="45" max="66" width="2.7109375" style="45" customWidth="1"/>
    <col min="67" max="70" width="9.140625" style="45" customWidth="1"/>
    <col min="71" max="16384" width="9.140625" style="45" hidden="1"/>
  </cols>
  <sheetData>
    <row r="1" spans="1:59" ht="30" customHeight="1" x14ac:dyDescent="0.2">
      <c r="A1" s="315" t="s">
        <v>531</v>
      </c>
      <c r="B1" s="315"/>
      <c r="C1" s="315"/>
      <c r="D1" s="315"/>
      <c r="E1" s="315"/>
      <c r="F1" s="315"/>
      <c r="G1" s="315"/>
      <c r="H1" s="315"/>
      <c r="I1" s="315"/>
      <c r="J1" s="315"/>
      <c r="K1" s="315"/>
      <c r="L1" s="315"/>
      <c r="M1" s="315"/>
      <c r="N1" s="315"/>
      <c r="O1" s="315"/>
      <c r="P1" s="315"/>
      <c r="Q1" s="315"/>
      <c r="R1" s="315"/>
      <c r="S1" s="315"/>
      <c r="T1" s="315"/>
      <c r="U1" s="315"/>
      <c r="V1" s="315"/>
      <c r="W1" s="315"/>
      <c r="X1" s="315"/>
      <c r="Y1" s="315"/>
      <c r="Z1" s="315"/>
      <c r="AA1" s="315"/>
      <c r="AB1" s="315"/>
      <c r="AC1" s="315"/>
      <c r="AD1" s="315"/>
      <c r="AE1" s="315"/>
      <c r="AF1" s="315"/>
      <c r="AG1" s="315"/>
      <c r="AH1" s="315"/>
      <c r="AI1" s="315"/>
      <c r="AJ1" s="315"/>
      <c r="AK1" s="315"/>
      <c r="AL1" s="315"/>
      <c r="AM1" s="315"/>
      <c r="AN1" s="315"/>
      <c r="AO1" s="315"/>
      <c r="AP1" s="315"/>
      <c r="AQ1" s="315"/>
      <c r="AR1" s="315"/>
      <c r="AT1" s="314" t="str">
        <f>HYPERLINK("#Instructions!N110","Instructions for Zoning tab »")</f>
        <v>Instructions for Zoning tab »</v>
      </c>
      <c r="AU1" s="314"/>
      <c r="AV1" s="314"/>
      <c r="AW1" s="314"/>
      <c r="AX1" s="314"/>
      <c r="AY1" s="314"/>
      <c r="AZ1" s="314"/>
      <c r="BA1" s="314"/>
      <c r="BB1" s="314"/>
      <c r="BC1" s="314"/>
      <c r="BD1" s="314"/>
    </row>
    <row r="2" spans="1:59" x14ac:dyDescent="0.2">
      <c r="A2" s="315"/>
      <c r="B2" s="315"/>
      <c r="C2" s="315"/>
      <c r="D2" s="315"/>
      <c r="E2" s="315"/>
      <c r="F2" s="315"/>
      <c r="G2" s="315"/>
      <c r="H2" s="315"/>
      <c r="I2" s="315"/>
      <c r="J2" s="315"/>
      <c r="K2" s="315"/>
      <c r="L2" s="315"/>
      <c r="M2" s="315"/>
      <c r="N2" s="315"/>
      <c r="O2" s="315"/>
      <c r="P2" s="315"/>
      <c r="Q2" s="315"/>
      <c r="R2" s="315"/>
      <c r="S2" s="315"/>
      <c r="T2" s="315"/>
      <c r="U2" s="315"/>
      <c r="V2" s="315"/>
      <c r="W2" s="315"/>
      <c r="X2" s="315"/>
      <c r="Y2" s="315"/>
      <c r="Z2" s="315"/>
      <c r="AA2" s="315"/>
      <c r="AB2" s="315"/>
      <c r="AC2" s="315"/>
      <c r="AD2" s="315"/>
      <c r="AE2" s="315"/>
      <c r="AF2" s="315"/>
      <c r="AG2" s="315"/>
      <c r="AH2" s="315"/>
      <c r="AI2" s="315"/>
      <c r="AJ2" s="315"/>
      <c r="AK2" s="315"/>
      <c r="AL2" s="315"/>
      <c r="AM2" s="315"/>
      <c r="AN2" s="315"/>
      <c r="AO2" s="315"/>
      <c r="AP2" s="315"/>
      <c r="AQ2" s="315"/>
      <c r="AR2" s="315"/>
    </row>
    <row r="3" spans="1:59" s="52" customFormat="1" ht="14.25" x14ac:dyDescent="0.2"/>
    <row r="4" spans="1:59" s="52" customFormat="1" ht="15" customHeight="1" x14ac:dyDescent="0.2"/>
    <row r="5" spans="1:59" s="52" customFormat="1" ht="14.25" x14ac:dyDescent="0.2">
      <c r="B5" s="113" t="s">
        <v>532</v>
      </c>
      <c r="H5" s="311"/>
      <c r="I5" s="311"/>
      <c r="J5" s="311"/>
      <c r="K5" s="311"/>
      <c r="L5" s="311"/>
      <c r="M5" s="311"/>
      <c r="N5" s="311"/>
      <c r="O5" s="311"/>
      <c r="P5" s="311"/>
      <c r="Q5" s="311"/>
      <c r="R5" s="311"/>
      <c r="S5" s="311"/>
      <c r="T5" s="311"/>
      <c r="U5" s="311"/>
    </row>
    <row r="6" spans="1:59" s="52" customFormat="1" ht="14.25" x14ac:dyDescent="0.2">
      <c r="H6" s="310"/>
      <c r="I6" s="310"/>
      <c r="J6" s="310"/>
      <c r="K6" s="310"/>
      <c r="L6" s="310"/>
      <c r="M6" s="310"/>
      <c r="N6" s="310"/>
      <c r="O6" s="310"/>
      <c r="P6" s="310"/>
      <c r="Q6" s="310"/>
      <c r="R6" s="310"/>
      <c r="S6" s="310"/>
      <c r="T6" s="310"/>
      <c r="U6" s="310"/>
      <c r="W6" s="113" t="s">
        <v>535</v>
      </c>
      <c r="AC6" s="310"/>
      <c r="AD6" s="310"/>
      <c r="AE6" s="310"/>
      <c r="AF6" s="310"/>
      <c r="AG6" s="310"/>
      <c r="AH6" s="310"/>
      <c r="AI6" s="310"/>
      <c r="AJ6" s="310"/>
      <c r="AK6" s="310"/>
      <c r="AL6" s="310"/>
      <c r="AM6" s="310"/>
      <c r="AN6" s="310"/>
      <c r="AO6" s="310"/>
      <c r="AP6" s="310"/>
    </row>
    <row r="7" spans="1:59" s="52" customFormat="1" ht="14.25" x14ac:dyDescent="0.2">
      <c r="B7" s="113" t="s">
        <v>533</v>
      </c>
      <c r="H7" s="313"/>
      <c r="I7" s="313"/>
      <c r="J7" s="313"/>
      <c r="K7" s="313"/>
      <c r="L7" s="313"/>
      <c r="M7" s="313"/>
      <c r="N7" s="313"/>
      <c r="O7" s="313"/>
      <c r="P7" s="313"/>
      <c r="Q7" s="313"/>
      <c r="R7" s="313"/>
      <c r="S7" s="313"/>
      <c r="T7" s="313"/>
      <c r="U7" s="313"/>
      <c r="W7" s="113" t="s">
        <v>536</v>
      </c>
      <c r="AC7" s="310"/>
      <c r="AD7" s="310"/>
      <c r="AE7" s="310"/>
      <c r="AF7" s="310"/>
      <c r="AG7" s="310"/>
      <c r="AH7" s="310"/>
      <c r="AI7" s="310"/>
      <c r="AJ7" s="310"/>
      <c r="AK7" s="310"/>
      <c r="AL7" s="310"/>
      <c r="AM7" s="310"/>
      <c r="AN7" s="310"/>
      <c r="AO7" s="310"/>
      <c r="AP7" s="310"/>
    </row>
    <row r="8" spans="1:59" s="52" customFormat="1" ht="14.25" x14ac:dyDescent="0.2">
      <c r="B8" s="113" t="s">
        <v>534</v>
      </c>
      <c r="H8" s="312"/>
      <c r="I8" s="312"/>
      <c r="J8" s="312"/>
      <c r="K8" s="312"/>
      <c r="L8" s="312"/>
      <c r="M8" s="312"/>
      <c r="N8" s="312"/>
      <c r="O8" s="312"/>
      <c r="P8" s="312"/>
      <c r="Q8" s="312"/>
      <c r="R8" s="312"/>
      <c r="S8" s="312"/>
      <c r="T8" s="312"/>
      <c r="U8" s="312"/>
      <c r="W8" s="113" t="s">
        <v>537</v>
      </c>
      <c r="AC8" s="310"/>
      <c r="AD8" s="310"/>
      <c r="AE8" s="310"/>
      <c r="AF8" s="310"/>
      <c r="AG8" s="310"/>
      <c r="AH8" s="310"/>
      <c r="AI8" s="310"/>
      <c r="AJ8" s="310"/>
      <c r="AK8" s="310"/>
      <c r="AL8" s="310"/>
      <c r="AM8" s="310"/>
      <c r="AN8" s="310"/>
      <c r="AO8" s="310"/>
      <c r="AP8" s="310"/>
    </row>
    <row r="9" spans="1:59" s="52" customFormat="1" ht="14.25" x14ac:dyDescent="0.2"/>
    <row r="10" spans="1:59" s="52" customFormat="1" ht="14.25" x14ac:dyDescent="0.2">
      <c r="BG10" s="127"/>
    </row>
    <row r="11" spans="1:59" s="52" customFormat="1" ht="14.25" x14ac:dyDescent="0.2"/>
    <row r="12" spans="1:59" s="52" customFormat="1" ht="14.25" x14ac:dyDescent="0.2">
      <c r="B12" s="113" t="s">
        <v>238</v>
      </c>
      <c r="J12" s="284">
        <f>INDEX(val,MATCH("g_ProjectName",ref,0))</f>
        <v>0</v>
      </c>
      <c r="K12" s="284"/>
      <c r="L12" s="284"/>
      <c r="M12" s="284"/>
      <c r="N12" s="284"/>
      <c r="O12" s="284"/>
      <c r="P12" s="284"/>
      <c r="Q12" s="284"/>
      <c r="R12" s="284"/>
      <c r="S12" s="284"/>
      <c r="T12" s="284"/>
      <c r="U12" s="284"/>
      <c r="W12" s="52" t="s">
        <v>539</v>
      </c>
      <c r="AG12" s="316">
        <f>INDEX(val,MATCH("g_UnitsTotal",ref,0))</f>
        <v>0</v>
      </c>
      <c r="AH12" s="317"/>
      <c r="AI12" s="317"/>
      <c r="AJ12" s="317"/>
      <c r="AK12" s="317"/>
      <c r="AL12" s="317"/>
      <c r="AM12" s="317"/>
      <c r="AN12" s="317"/>
      <c r="AO12" s="317"/>
      <c r="AP12" s="317"/>
      <c r="AQ12" s="318"/>
    </row>
    <row r="13" spans="1:59" s="52" customFormat="1" ht="14.25" x14ac:dyDescent="0.2">
      <c r="B13" s="113" t="s">
        <v>538</v>
      </c>
      <c r="J13" s="295" t="str" cm="1">
        <f t="array" ref="J13">CONCATENATE(INDEX(val,MATCH("g_ProjectAddress",ref,0)),", ",CHAR(10),INDEX(val,MATCH("g_City",ref,0)),", CA ",INDEX(val,MATCH("g_ZipCode",ref,0)),CHAR(10),INDEX(val,MATCH("g_County",ref,0))," County")</f>
        <v>0, 
0, CA 0
(select one) County</v>
      </c>
      <c r="K13" s="296"/>
      <c r="L13" s="296"/>
      <c r="M13" s="296"/>
      <c r="N13" s="296"/>
      <c r="O13" s="296"/>
      <c r="P13" s="296"/>
      <c r="Q13" s="296"/>
      <c r="R13" s="296"/>
      <c r="S13" s="296"/>
      <c r="T13" s="296"/>
      <c r="U13" s="297"/>
      <c r="W13" s="52" t="s">
        <v>540</v>
      </c>
      <c r="AG13" s="316">
        <f>INDEX(val,MATCH("g_CensusTract",ref,0))</f>
        <v>0</v>
      </c>
      <c r="AH13" s="317"/>
      <c r="AI13" s="317"/>
      <c r="AJ13" s="317"/>
      <c r="AK13" s="317"/>
      <c r="AL13" s="317"/>
      <c r="AM13" s="317"/>
      <c r="AN13" s="317"/>
      <c r="AO13" s="317"/>
      <c r="AP13" s="317"/>
      <c r="AQ13" s="318"/>
    </row>
    <row r="14" spans="1:59" s="52" customFormat="1" ht="14.25" x14ac:dyDescent="0.2">
      <c r="J14" s="298"/>
      <c r="K14" s="299"/>
      <c r="L14" s="299"/>
      <c r="M14" s="299"/>
      <c r="N14" s="299"/>
      <c r="O14" s="299"/>
      <c r="P14" s="299"/>
      <c r="Q14" s="299"/>
      <c r="R14" s="299"/>
      <c r="S14" s="299"/>
      <c r="T14" s="299"/>
      <c r="U14" s="300"/>
      <c r="W14" s="52" t="s">
        <v>541</v>
      </c>
      <c r="AG14" s="309"/>
      <c r="AH14" s="309"/>
      <c r="AI14" s="309"/>
      <c r="AJ14" s="309"/>
      <c r="AK14" s="309"/>
      <c r="AL14" s="309"/>
      <c r="AM14" s="309"/>
      <c r="AN14" s="309"/>
      <c r="AO14" s="309"/>
      <c r="AP14" s="309"/>
      <c r="AQ14" s="309"/>
    </row>
    <row r="15" spans="1:59" s="52" customFormat="1" ht="14.25" x14ac:dyDescent="0.2">
      <c r="B15" s="113"/>
      <c r="J15" s="301"/>
      <c r="K15" s="302"/>
      <c r="L15" s="302"/>
      <c r="M15" s="302"/>
      <c r="N15" s="302"/>
      <c r="O15" s="302"/>
      <c r="P15" s="302"/>
      <c r="Q15" s="302"/>
      <c r="R15" s="302"/>
      <c r="S15" s="302"/>
      <c r="T15" s="302"/>
      <c r="U15" s="303"/>
      <c r="AG15" s="310"/>
      <c r="AH15" s="310"/>
      <c r="AI15" s="310"/>
      <c r="AJ15" s="310"/>
      <c r="AK15" s="310"/>
      <c r="AL15" s="310"/>
      <c r="AM15" s="310"/>
      <c r="AN15" s="310"/>
      <c r="AO15" s="310"/>
      <c r="AP15" s="310"/>
      <c r="AQ15" s="310"/>
    </row>
    <row r="16" spans="1:59" s="52" customFormat="1" ht="14.25" x14ac:dyDescent="0.2"/>
    <row r="17" spans="3:59" s="52" customFormat="1" ht="14.25" customHeight="1" x14ac:dyDescent="0.2">
      <c r="C17" s="52" t="s">
        <v>640</v>
      </c>
      <c r="E17" s="113"/>
      <c r="F17" s="113"/>
      <c r="G17" s="113"/>
      <c r="H17" s="113"/>
      <c r="I17" s="113"/>
      <c r="J17" s="113"/>
      <c r="K17" s="113"/>
      <c r="L17" s="113"/>
      <c r="M17" s="113"/>
      <c r="N17" s="113"/>
      <c r="O17" s="113"/>
      <c r="P17" s="113"/>
      <c r="Q17" s="113"/>
      <c r="R17" s="113"/>
      <c r="S17" s="113"/>
      <c r="T17" s="113"/>
      <c r="U17" s="113"/>
      <c r="V17" s="113"/>
      <c r="W17" s="113"/>
      <c r="X17" s="113"/>
      <c r="Y17" s="113"/>
      <c r="Z17" s="113"/>
      <c r="AA17" s="113"/>
      <c r="AB17" s="113"/>
      <c r="AC17" s="113"/>
      <c r="AD17" s="113"/>
      <c r="AE17" s="113"/>
      <c r="AF17" s="113"/>
      <c r="AG17" s="113"/>
      <c r="AH17" s="304"/>
      <c r="AI17" s="304"/>
      <c r="AP17" s="114"/>
    </row>
    <row r="18" spans="3:59" s="52" customFormat="1" ht="14.25" customHeight="1" x14ac:dyDescent="0.2">
      <c r="E18" s="113"/>
      <c r="F18" s="113"/>
      <c r="G18" s="113"/>
      <c r="H18" s="113"/>
      <c r="I18" s="113"/>
      <c r="J18" s="113"/>
      <c r="K18" s="113"/>
      <c r="L18" s="113"/>
      <c r="M18" s="113"/>
      <c r="N18" s="113"/>
      <c r="O18" s="113"/>
      <c r="P18" s="113"/>
      <c r="Q18" s="113"/>
      <c r="R18" s="113"/>
      <c r="S18" s="113"/>
      <c r="T18" s="113"/>
      <c r="U18" s="113"/>
      <c r="V18" s="113"/>
      <c r="W18" s="113"/>
      <c r="X18" s="113"/>
      <c r="Y18" s="113"/>
      <c r="Z18" s="113"/>
      <c r="AA18" s="113"/>
      <c r="AB18" s="113"/>
      <c r="AC18" s="113"/>
      <c r="AD18" s="113"/>
      <c r="AE18" s="113"/>
      <c r="AF18" s="113"/>
      <c r="AG18" s="113"/>
      <c r="AH18" s="113"/>
      <c r="AI18" s="113"/>
      <c r="AJ18" s="113"/>
      <c r="AP18" s="114"/>
    </row>
    <row r="19" spans="3:59" s="113" customFormat="1" ht="15" customHeight="1" x14ac:dyDescent="0.2">
      <c r="C19" s="308" t="s">
        <v>674</v>
      </c>
      <c r="D19" s="308"/>
      <c r="E19" s="308"/>
      <c r="F19" s="308"/>
      <c r="G19" s="308"/>
      <c r="H19" s="308"/>
      <c r="I19" s="308"/>
      <c r="J19" s="308"/>
      <c r="K19" s="308"/>
      <c r="L19" s="308"/>
      <c r="M19" s="308"/>
      <c r="N19" s="308"/>
      <c r="O19" s="308"/>
      <c r="P19" s="308"/>
      <c r="Q19" s="308"/>
      <c r="R19" s="308"/>
      <c r="S19" s="308"/>
      <c r="T19" s="308"/>
      <c r="U19" s="308"/>
      <c r="V19" s="308"/>
      <c r="W19" s="308"/>
      <c r="X19" s="308"/>
      <c r="Y19" s="308"/>
      <c r="Z19" s="308"/>
      <c r="AA19" s="308"/>
      <c r="AB19" s="308"/>
      <c r="AC19" s="308"/>
      <c r="AD19" s="308"/>
      <c r="AE19" s="308"/>
      <c r="AF19" s="308"/>
      <c r="AG19" s="308"/>
      <c r="AH19" s="308"/>
      <c r="AI19" s="308"/>
      <c r="AJ19" s="308"/>
      <c r="AK19" s="308"/>
      <c r="AL19" s="308"/>
      <c r="AM19" s="308"/>
      <c r="AN19" s="308"/>
      <c r="AO19" s="308"/>
      <c r="AP19" s="308"/>
      <c r="AQ19" s="112"/>
      <c r="AX19" s="52"/>
    </row>
    <row r="20" spans="3:59" s="52" customFormat="1" ht="16.5" x14ac:dyDescent="0.25">
      <c r="C20" s="307" t="s">
        <v>675</v>
      </c>
      <c r="D20" s="307"/>
      <c r="E20" s="307"/>
      <c r="F20" s="307"/>
      <c r="G20" s="307"/>
      <c r="H20" s="307"/>
      <c r="I20" s="307"/>
      <c r="J20" s="307"/>
      <c r="K20" s="307"/>
      <c r="L20" s="307"/>
      <c r="M20" s="307"/>
      <c r="N20" s="307"/>
      <c r="O20" s="307"/>
      <c r="P20" s="307"/>
      <c r="Q20" s="307"/>
      <c r="R20" s="307"/>
      <c r="S20" s="307"/>
      <c r="T20" s="307"/>
      <c r="U20" s="307"/>
      <c r="V20" s="307"/>
      <c r="W20" s="307"/>
      <c r="X20" s="307"/>
      <c r="Y20" s="307"/>
      <c r="Z20" s="307"/>
      <c r="AA20" s="285">
        <f>'GP Exp'!AR4</f>
        <v>0</v>
      </c>
      <c r="AB20" s="285"/>
      <c r="AC20" s="285"/>
      <c r="AD20" s="285"/>
      <c r="AE20" s="285"/>
      <c r="AF20" s="285"/>
      <c r="AG20" s="285"/>
      <c r="AH20" s="285"/>
      <c r="AI20" s="129" t="s">
        <v>641</v>
      </c>
      <c r="AK20" s="304"/>
      <c r="AL20" s="304"/>
      <c r="AP20" s="114"/>
      <c r="AS20" s="139" t="str">
        <f>IF(AA20=0,"!","")</f>
        <v>!</v>
      </c>
      <c r="AT20" s="137" t="str">
        <f>IF(AS20="!"," Enter application deadline on GP Exp tab","")</f>
        <v xml:space="preserve"> Enter application deadline on GP Exp tab</v>
      </c>
      <c r="AU20" s="138"/>
      <c r="AV20" s="138"/>
      <c r="AW20" s="138"/>
      <c r="AX20" s="138"/>
      <c r="AY20" s="138"/>
      <c r="AZ20" s="138"/>
      <c r="BA20" s="138"/>
      <c r="BB20" s="138"/>
      <c r="BC20" s="138"/>
      <c r="BD20" s="138"/>
      <c r="BE20" s="138"/>
      <c r="BF20" s="138"/>
      <c r="BG20" s="138"/>
    </row>
    <row r="21" spans="3:59" s="52" customFormat="1" ht="6.75" customHeight="1" x14ac:dyDescent="0.2">
      <c r="C21" s="112"/>
      <c r="D21" s="112"/>
      <c r="E21" s="112"/>
      <c r="F21" s="112"/>
      <c r="G21" s="112"/>
      <c r="H21" s="112"/>
      <c r="I21" s="112"/>
      <c r="J21" s="112"/>
      <c r="K21" s="112"/>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row>
    <row r="22" spans="3:59" s="52" customFormat="1" ht="15" x14ac:dyDescent="0.2">
      <c r="C22" s="306" t="s">
        <v>642</v>
      </c>
      <c r="D22" s="306"/>
      <c r="E22" s="306"/>
      <c r="F22" s="306"/>
      <c r="G22" s="306"/>
      <c r="H22" s="306"/>
      <c r="I22" s="306"/>
      <c r="J22" s="306"/>
      <c r="K22" s="306"/>
      <c r="L22" s="306"/>
      <c r="M22" s="306"/>
      <c r="N22" s="306"/>
      <c r="O22" s="285">
        <f>'GP Exp'!AR4</f>
        <v>0</v>
      </c>
      <c r="P22" s="285"/>
      <c r="Q22" s="285"/>
      <c r="R22" s="285"/>
      <c r="S22" s="285"/>
      <c r="T22" s="285"/>
      <c r="U22" s="285"/>
      <c r="V22" s="285"/>
      <c r="W22" s="124" t="s">
        <v>641</v>
      </c>
      <c r="X22" s="304"/>
      <c r="Y22" s="304"/>
      <c r="AN22" s="114"/>
    </row>
    <row r="23" spans="3:59" s="52" customFormat="1" ht="14.25" x14ac:dyDescent="0.2"/>
    <row r="24" spans="3:59" s="52" customFormat="1" ht="15" x14ac:dyDescent="0.2">
      <c r="D24" s="52" t="s">
        <v>711</v>
      </c>
      <c r="Q24" s="285">
        <f>('GP Exp'!AR4+30)</f>
        <v>30</v>
      </c>
      <c r="R24" s="285"/>
      <c r="S24" s="285"/>
      <c r="T24" s="285"/>
      <c r="U24" s="285"/>
      <c r="V24" s="285"/>
      <c r="W24" s="285"/>
      <c r="X24" s="285"/>
      <c r="Y24" s="52" t="s">
        <v>641</v>
      </c>
      <c r="Z24" s="304"/>
      <c r="AA24" s="304"/>
    </row>
    <row r="25" spans="3:59" s="52" customFormat="1" ht="15" thickBot="1" x14ac:dyDescent="0.25"/>
    <row r="26" spans="3:59" s="52" customFormat="1" ht="15" x14ac:dyDescent="0.2">
      <c r="D26" s="294" t="s">
        <v>715</v>
      </c>
      <c r="E26" s="292"/>
      <c r="F26" s="292"/>
      <c r="G26" s="292"/>
      <c r="H26" s="292"/>
      <c r="I26" s="292"/>
      <c r="J26" s="292"/>
      <c r="K26" s="292"/>
      <c r="L26" s="292"/>
      <c r="M26" s="292"/>
      <c r="N26" s="292"/>
      <c r="O26" s="292"/>
      <c r="P26" s="292"/>
      <c r="Q26" s="292"/>
      <c r="R26" s="292"/>
      <c r="S26" s="292"/>
      <c r="T26" s="292"/>
      <c r="U26" s="292"/>
      <c r="V26" s="292"/>
      <c r="W26" s="305">
        <f>Q24+7</f>
        <v>37</v>
      </c>
      <c r="X26" s="305"/>
      <c r="Y26" s="305"/>
      <c r="Z26" s="305"/>
      <c r="AA26" s="305"/>
      <c r="AB26" s="305"/>
      <c r="AC26" s="305"/>
      <c r="AD26" s="305"/>
      <c r="AE26" s="292" t="s">
        <v>716</v>
      </c>
      <c r="AF26" s="292"/>
      <c r="AG26" s="292"/>
      <c r="AH26" s="292"/>
      <c r="AI26" s="292"/>
      <c r="AJ26" s="292"/>
      <c r="AK26" s="292"/>
      <c r="AL26" s="292"/>
      <c r="AM26" s="292"/>
      <c r="AN26" s="292"/>
      <c r="AO26" s="292"/>
      <c r="AP26" s="292"/>
      <c r="AQ26" s="292"/>
      <c r="AR26" s="293"/>
    </row>
    <row r="27" spans="3:59" s="52" customFormat="1" ht="14.25" customHeight="1" x14ac:dyDescent="0.2">
      <c r="D27" s="286" t="s">
        <v>717</v>
      </c>
      <c r="E27" s="287"/>
      <c r="F27" s="287"/>
      <c r="G27" s="287"/>
      <c r="H27" s="287"/>
      <c r="I27" s="287"/>
      <c r="J27" s="287"/>
      <c r="K27" s="287"/>
      <c r="L27" s="287"/>
      <c r="M27" s="287"/>
      <c r="N27" s="287"/>
      <c r="O27" s="287"/>
      <c r="P27" s="287"/>
      <c r="Q27" s="287"/>
      <c r="R27" s="287"/>
      <c r="S27" s="287"/>
      <c r="T27" s="287"/>
      <c r="U27" s="287"/>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8"/>
    </row>
    <row r="28" spans="3:59" s="52" customFormat="1" ht="14.25" x14ac:dyDescent="0.2">
      <c r="D28" s="286"/>
      <c r="E28" s="287"/>
      <c r="F28" s="287"/>
      <c r="G28" s="287"/>
      <c r="H28" s="287"/>
      <c r="I28" s="287"/>
      <c r="J28" s="287"/>
      <c r="K28" s="287"/>
      <c r="L28" s="287"/>
      <c r="M28" s="287"/>
      <c r="N28" s="287"/>
      <c r="O28" s="287"/>
      <c r="P28" s="287"/>
      <c r="Q28" s="287"/>
      <c r="R28" s="287"/>
      <c r="S28" s="287"/>
      <c r="T28" s="287"/>
      <c r="U28" s="287"/>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8"/>
    </row>
    <row r="29" spans="3:59" s="52" customFormat="1" ht="15" customHeight="1" thickBot="1" x14ac:dyDescent="0.25">
      <c r="D29" s="289" t="s">
        <v>712</v>
      </c>
      <c r="E29" s="290"/>
      <c r="F29" s="290"/>
      <c r="G29" s="290"/>
      <c r="H29" s="290"/>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290"/>
      <c r="AM29" s="290"/>
      <c r="AN29" s="290"/>
      <c r="AO29" s="290"/>
      <c r="AP29" s="290"/>
      <c r="AQ29" s="290"/>
      <c r="AR29" s="291"/>
    </row>
    <row r="30" spans="3:59" s="52" customFormat="1" ht="14.25" x14ac:dyDescent="0.2"/>
    <row r="31" spans="3:59" s="52" customFormat="1" ht="14.25" x14ac:dyDescent="0.2">
      <c r="C31" s="323" t="s">
        <v>679</v>
      </c>
      <c r="D31" s="323"/>
      <c r="E31" s="323"/>
      <c r="F31" s="323"/>
      <c r="G31" s="323"/>
      <c r="H31" s="323"/>
      <c r="I31" s="323"/>
      <c r="J31" s="323"/>
      <c r="K31" s="323"/>
      <c r="L31" s="323"/>
      <c r="M31" s="323"/>
      <c r="N31" s="323"/>
      <c r="O31" s="323"/>
      <c r="P31" s="323"/>
      <c r="Q31" s="323"/>
      <c r="R31" s="323"/>
      <c r="S31" s="323"/>
      <c r="T31" s="323"/>
      <c r="U31" s="323"/>
      <c r="V31" s="323"/>
      <c r="W31" s="323"/>
      <c r="X31" s="323"/>
      <c r="Y31" s="323"/>
      <c r="Z31" s="323"/>
      <c r="AA31" s="323"/>
      <c r="AB31" s="323"/>
      <c r="AC31" s="323"/>
      <c r="AD31" s="323"/>
      <c r="AE31" s="323"/>
      <c r="AF31" s="323"/>
      <c r="AG31" s="323"/>
      <c r="AH31" s="323"/>
      <c r="AI31" s="323"/>
      <c r="AJ31" s="323"/>
      <c r="AK31" s="323"/>
      <c r="AL31" s="323"/>
      <c r="AM31" s="323"/>
      <c r="AN31" s="323"/>
      <c r="AO31" s="323"/>
      <c r="AP31" s="323"/>
    </row>
    <row r="32" spans="3:59" s="52" customFormat="1" ht="14.25" x14ac:dyDescent="0.2">
      <c r="C32" s="323"/>
      <c r="D32" s="323"/>
      <c r="E32" s="323"/>
      <c r="F32" s="323"/>
      <c r="G32" s="323"/>
      <c r="H32" s="323"/>
      <c r="I32" s="323"/>
      <c r="J32" s="323"/>
      <c r="K32" s="323"/>
      <c r="L32" s="323"/>
      <c r="M32" s="323"/>
      <c r="N32" s="323"/>
      <c r="O32" s="323"/>
      <c r="P32" s="323"/>
      <c r="Q32" s="323"/>
      <c r="R32" s="323"/>
      <c r="S32" s="323"/>
      <c r="T32" s="323"/>
      <c r="U32" s="323"/>
      <c r="V32" s="323"/>
      <c r="W32" s="323"/>
      <c r="X32" s="323"/>
      <c r="Y32" s="323"/>
      <c r="Z32" s="323"/>
      <c r="AA32" s="323"/>
      <c r="AB32" s="323"/>
      <c r="AC32" s="323"/>
      <c r="AD32" s="323"/>
      <c r="AE32" s="323"/>
      <c r="AF32" s="323"/>
      <c r="AG32" s="323"/>
      <c r="AH32" s="323"/>
      <c r="AI32" s="323"/>
      <c r="AJ32" s="323"/>
      <c r="AK32" s="323"/>
      <c r="AL32" s="323"/>
      <c r="AM32" s="323"/>
      <c r="AN32" s="323"/>
      <c r="AO32" s="323"/>
      <c r="AP32" s="323"/>
    </row>
    <row r="33" spans="3:47" s="52" customFormat="1" ht="14.25" customHeight="1" x14ac:dyDescent="0.2">
      <c r="C33" s="323"/>
      <c r="D33" s="323"/>
      <c r="E33" s="323"/>
      <c r="F33" s="323"/>
      <c r="G33" s="323"/>
      <c r="H33" s="323"/>
      <c r="I33" s="323"/>
      <c r="J33" s="323"/>
      <c r="K33" s="323"/>
      <c r="L33" s="323"/>
      <c r="M33" s="323"/>
      <c r="N33" s="323"/>
      <c r="O33" s="323"/>
      <c r="P33" s="323"/>
      <c r="Q33" s="323"/>
      <c r="R33" s="323"/>
      <c r="S33" s="323"/>
      <c r="T33" s="323"/>
      <c r="U33" s="323"/>
      <c r="V33" s="323"/>
      <c r="W33" s="323"/>
      <c r="X33" s="323"/>
      <c r="Y33" s="323"/>
      <c r="Z33" s="323"/>
      <c r="AA33" s="323"/>
      <c r="AB33" s="323"/>
      <c r="AC33" s="323"/>
      <c r="AD33" s="323"/>
      <c r="AE33" s="323"/>
      <c r="AF33" s="323"/>
      <c r="AG33" s="323"/>
      <c r="AH33" s="323"/>
      <c r="AI33" s="323"/>
      <c r="AJ33" s="323"/>
      <c r="AK33" s="323"/>
      <c r="AL33" s="323"/>
      <c r="AM33" s="323"/>
      <c r="AN33" s="323"/>
      <c r="AO33" s="323"/>
      <c r="AP33" s="323"/>
    </row>
    <row r="34" spans="3:47" s="52" customFormat="1" ht="14.25" x14ac:dyDescent="0.2">
      <c r="AO34" s="112"/>
    </row>
    <row r="35" spans="3:47" s="52" customFormat="1" ht="14.25" x14ac:dyDescent="0.2">
      <c r="C35" s="52" t="s">
        <v>659</v>
      </c>
    </row>
    <row r="36" spans="3:47" s="52" customFormat="1" ht="14.25" x14ac:dyDescent="0.2">
      <c r="C36" s="52" t="s">
        <v>708</v>
      </c>
    </row>
    <row r="37" spans="3:47" s="52" customFormat="1" ht="14.25" x14ac:dyDescent="0.2">
      <c r="C37" s="113" t="s">
        <v>709</v>
      </c>
      <c r="D37" s="113"/>
      <c r="E37" s="113"/>
      <c r="F37" s="113"/>
      <c r="G37" s="113"/>
      <c r="H37" s="113"/>
      <c r="I37" s="113"/>
      <c r="J37" s="113"/>
      <c r="K37" s="113"/>
      <c r="M37" s="304"/>
      <c r="N37" s="304"/>
      <c r="O37" s="113"/>
      <c r="P37" s="113"/>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row>
    <row r="38" spans="3:47" s="52" customFormat="1" ht="14.25" x14ac:dyDescent="0.2">
      <c r="C38" s="113"/>
      <c r="D38" s="113"/>
      <c r="E38" s="113"/>
      <c r="F38" s="113"/>
      <c r="G38" s="113"/>
      <c r="H38" s="113"/>
      <c r="I38" s="113"/>
      <c r="J38" s="113"/>
      <c r="K38" s="113"/>
      <c r="L38" s="130"/>
      <c r="O38" s="113"/>
      <c r="P38" s="113"/>
      <c r="Q38" s="113"/>
      <c r="R38" s="113"/>
      <c r="S38" s="113"/>
      <c r="T38" s="113"/>
      <c r="U38" s="113"/>
      <c r="V38" s="113"/>
      <c r="W38" s="113"/>
      <c r="X38" s="113"/>
      <c r="Y38" s="113"/>
      <c r="Z38" s="113"/>
      <c r="AA38" s="113"/>
      <c r="AB38" s="113"/>
      <c r="AC38" s="113"/>
      <c r="AD38" s="113"/>
      <c r="AE38" s="113"/>
      <c r="AF38" s="113"/>
      <c r="AG38" s="113"/>
      <c r="AH38" s="113"/>
      <c r="AI38" s="113"/>
      <c r="AJ38" s="113"/>
      <c r="AK38" s="113"/>
      <c r="AL38" s="113"/>
      <c r="AM38" s="113"/>
    </row>
    <row r="39" spans="3:47" s="52" customFormat="1" ht="14.25" x14ac:dyDescent="0.2">
      <c r="C39" s="113" t="s">
        <v>543</v>
      </c>
      <c r="D39" s="45"/>
      <c r="E39" s="45"/>
      <c r="F39" s="45"/>
      <c r="J39" s="322"/>
      <c r="K39" s="322"/>
      <c r="L39" s="322"/>
      <c r="M39" s="322"/>
      <c r="N39" s="322"/>
      <c r="O39" s="322"/>
      <c r="P39" s="322"/>
      <c r="Q39" s="322"/>
      <c r="R39" s="322"/>
      <c r="S39" s="322"/>
      <c r="T39" s="322"/>
      <c r="U39" s="322"/>
      <c r="V39" s="322"/>
      <c r="W39" s="322"/>
      <c r="X39" s="322"/>
      <c r="Y39" s="322"/>
      <c r="Z39" s="322"/>
      <c r="AA39" s="322"/>
      <c r="AB39" s="322"/>
      <c r="AC39" s="322"/>
      <c r="AD39" s="322"/>
      <c r="AE39" s="322"/>
      <c r="AF39" s="322"/>
      <c r="AG39" s="322"/>
      <c r="AH39" s="322"/>
      <c r="AI39" s="322"/>
      <c r="AJ39" s="322"/>
      <c r="AK39" s="322"/>
      <c r="AL39" s="322"/>
      <c r="AM39" s="322"/>
      <c r="AN39" s="322"/>
      <c r="AO39" s="322"/>
    </row>
    <row r="43" spans="3:47" ht="16.5" x14ac:dyDescent="0.25">
      <c r="G43" s="115" t="s">
        <v>544</v>
      </c>
      <c r="H43" s="319"/>
      <c r="I43" s="319"/>
      <c r="J43" s="319"/>
      <c r="K43" s="319"/>
      <c r="L43" s="319"/>
      <c r="M43" s="319"/>
      <c r="N43" s="319"/>
      <c r="O43" s="319"/>
      <c r="P43" s="319"/>
      <c r="Q43" s="319"/>
      <c r="R43" s="319"/>
      <c r="S43" s="319"/>
      <c r="T43" s="319"/>
      <c r="U43" s="319"/>
      <c r="V43" s="319"/>
      <c r="W43" s="319"/>
      <c r="X43" s="319"/>
      <c r="Y43" s="319"/>
      <c r="Z43" s="319"/>
      <c r="AA43" s="319"/>
      <c r="AD43" s="52"/>
      <c r="AE43" s="115" t="s">
        <v>313</v>
      </c>
      <c r="AF43" s="320"/>
      <c r="AG43" s="320"/>
      <c r="AH43" s="320"/>
      <c r="AI43" s="320"/>
      <c r="AJ43" s="320"/>
      <c r="AK43" s="320"/>
      <c r="AL43" s="320"/>
      <c r="AM43" s="320"/>
      <c r="AN43" s="320"/>
      <c r="AO43" s="320"/>
      <c r="AT43" s="139" t="str">
        <f>IF(OR(AH17="No",AK20="No",Z24="No",M37="Yes"),"!","")</f>
        <v/>
      </c>
      <c r="AU43" s="137" t="str">
        <f>IF(AT43="!","Some responses selected indicate that the project may not meet readiness requirements","")</f>
        <v/>
      </c>
    </row>
    <row r="44" spans="3:47" x14ac:dyDescent="0.2">
      <c r="H44" s="321" t="s">
        <v>545</v>
      </c>
      <c r="I44" s="321"/>
      <c r="J44" s="321"/>
      <c r="K44" s="321"/>
      <c r="L44" s="321"/>
      <c r="M44" s="321"/>
      <c r="N44" s="321"/>
      <c r="O44" s="321"/>
      <c r="P44" s="321"/>
      <c r="Q44" s="321"/>
      <c r="R44" s="321"/>
      <c r="S44" s="321"/>
      <c r="T44" s="321"/>
      <c r="U44" s="321"/>
      <c r="V44" s="321"/>
      <c r="W44" s="321"/>
      <c r="X44" s="321"/>
      <c r="Y44" s="321"/>
      <c r="Z44" s="321"/>
      <c r="AA44" s="321"/>
    </row>
    <row r="45" spans="3:47" x14ac:dyDescent="0.2">
      <c r="H45" s="68"/>
      <c r="I45" s="68"/>
      <c r="J45" s="68"/>
      <c r="K45" s="68"/>
      <c r="L45" s="68"/>
      <c r="M45" s="68"/>
      <c r="N45" s="68"/>
      <c r="O45" s="68"/>
      <c r="P45" s="68"/>
      <c r="Q45" s="68"/>
      <c r="R45" s="68"/>
      <c r="S45" s="68"/>
      <c r="T45" s="68"/>
      <c r="U45" s="68"/>
      <c r="V45" s="68"/>
      <c r="W45" s="68"/>
      <c r="X45" s="68"/>
      <c r="Y45" s="68"/>
      <c r="Z45" s="68"/>
      <c r="AA45" s="68"/>
    </row>
    <row r="47" spans="3:47" hidden="1" x14ac:dyDescent="0.2">
      <c r="E47" s="287" t="s">
        <v>710</v>
      </c>
      <c r="F47" s="287"/>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7"/>
      <c r="AE47" s="287"/>
      <c r="AF47" s="287"/>
      <c r="AG47" s="287"/>
      <c r="AH47" s="287"/>
      <c r="AI47" s="287"/>
      <c r="AJ47" s="287"/>
      <c r="AK47" s="287"/>
      <c r="AL47" s="287"/>
      <c r="AM47" s="287"/>
      <c r="AN47" s="287"/>
    </row>
    <row r="48" spans="3:47" hidden="1" x14ac:dyDescent="0.2">
      <c r="E48" s="287"/>
      <c r="F48" s="287"/>
      <c r="G48" s="287"/>
      <c r="H48" s="287"/>
      <c r="I48" s="287"/>
      <c r="J48" s="287"/>
      <c r="K48" s="287"/>
      <c r="L48" s="287"/>
      <c r="M48" s="287"/>
      <c r="N48" s="287"/>
      <c r="O48" s="287"/>
      <c r="P48" s="287"/>
      <c r="Q48" s="287"/>
      <c r="R48" s="287"/>
      <c r="S48" s="287"/>
      <c r="T48" s="287"/>
      <c r="U48" s="287"/>
      <c r="V48" s="287"/>
      <c r="W48" s="287"/>
      <c r="X48" s="287"/>
      <c r="Y48" s="287"/>
      <c r="Z48" s="287"/>
      <c r="AA48" s="287"/>
      <c r="AB48" s="287"/>
      <c r="AC48" s="287"/>
      <c r="AD48" s="287"/>
      <c r="AE48" s="287"/>
      <c r="AF48" s="287"/>
      <c r="AG48" s="287"/>
      <c r="AH48" s="287"/>
      <c r="AI48" s="287"/>
      <c r="AJ48" s="287"/>
      <c r="AK48" s="287"/>
      <c r="AL48" s="287"/>
      <c r="AM48" s="287"/>
      <c r="AN48" s="287"/>
    </row>
    <row r="49" spans="5:40" hidden="1" x14ac:dyDescent="0.2">
      <c r="E49" s="287"/>
      <c r="F49" s="287"/>
      <c r="G49" s="287"/>
      <c r="H49" s="287"/>
      <c r="I49" s="287"/>
      <c r="J49" s="287"/>
      <c r="K49" s="287"/>
      <c r="L49" s="287"/>
      <c r="M49" s="287"/>
      <c r="N49" s="287"/>
      <c r="O49" s="287"/>
      <c r="P49" s="287"/>
      <c r="Q49" s="287"/>
      <c r="R49" s="287"/>
      <c r="S49" s="287"/>
      <c r="T49" s="287"/>
      <c r="U49" s="287"/>
      <c r="V49" s="287"/>
      <c r="W49" s="287"/>
      <c r="X49" s="287"/>
      <c r="Y49" s="287"/>
      <c r="Z49" s="287"/>
      <c r="AA49" s="287"/>
      <c r="AB49" s="287"/>
      <c r="AC49" s="287"/>
      <c r="AD49" s="287"/>
      <c r="AE49" s="287"/>
      <c r="AF49" s="287"/>
      <c r="AG49" s="287"/>
      <c r="AH49" s="287"/>
      <c r="AI49" s="287"/>
      <c r="AJ49" s="287"/>
      <c r="AK49" s="287"/>
      <c r="AL49" s="287"/>
      <c r="AM49" s="287"/>
      <c r="AN49" s="287"/>
    </row>
    <row r="50" spans="5:40" hidden="1" x14ac:dyDescent="0.2">
      <c r="E50" s="287"/>
      <c r="F50" s="287"/>
      <c r="G50" s="287"/>
      <c r="H50" s="287"/>
      <c r="I50" s="287"/>
      <c r="J50" s="287"/>
      <c r="K50" s="287"/>
      <c r="L50" s="287"/>
      <c r="M50" s="287"/>
      <c r="N50" s="287"/>
      <c r="O50" s="287"/>
      <c r="P50" s="287"/>
      <c r="Q50" s="287"/>
      <c r="R50" s="287"/>
      <c r="S50" s="287"/>
      <c r="T50" s="287"/>
      <c r="U50" s="287"/>
      <c r="V50" s="287"/>
      <c r="W50" s="287"/>
      <c r="X50" s="287"/>
      <c r="Y50" s="287"/>
      <c r="Z50" s="287"/>
      <c r="AA50" s="287"/>
      <c r="AB50" s="287"/>
      <c r="AC50" s="287"/>
      <c r="AD50" s="287"/>
      <c r="AE50" s="287"/>
      <c r="AF50" s="287"/>
      <c r="AG50" s="287"/>
      <c r="AH50" s="287"/>
      <c r="AI50" s="287"/>
      <c r="AJ50" s="287"/>
      <c r="AK50" s="287"/>
      <c r="AL50" s="287"/>
      <c r="AM50" s="287"/>
      <c r="AN50" s="287"/>
    </row>
    <row r="51" spans="5:40" hidden="1" x14ac:dyDescent="0.2"/>
  </sheetData>
  <sheetProtection algorithmName="SHA-512" hashValue="XxQkPVagbyxLCnBkVA7B6gBfcS1hX0YAPlD9thwFxG3YqNwzWcuzcZ5ZjkX6yccZJ27XvPYxmeb2oPgRR8IHPQ==" saltValue="hcCZjzjti7nMGDjbQT89Dw==" spinCount="100000" sheet="1" formatColumns="0" formatRows="0"/>
  <mergeCells count="35">
    <mergeCell ref="M37:N37"/>
    <mergeCell ref="E47:AN50"/>
    <mergeCell ref="AT1:BD1"/>
    <mergeCell ref="A1:AR2"/>
    <mergeCell ref="AG12:AQ12"/>
    <mergeCell ref="AG13:AQ13"/>
    <mergeCell ref="AH17:AI17"/>
    <mergeCell ref="H43:AA43"/>
    <mergeCell ref="AF43:AO43"/>
    <mergeCell ref="H44:AA44"/>
    <mergeCell ref="J39:AO39"/>
    <mergeCell ref="AK20:AL20"/>
    <mergeCell ref="X22:Y22"/>
    <mergeCell ref="C31:AP33"/>
    <mergeCell ref="Q24:X24"/>
    <mergeCell ref="AA20:AH20"/>
    <mergeCell ref="AC6:AP6"/>
    <mergeCell ref="AC7:AP7"/>
    <mergeCell ref="AC8:AP8"/>
    <mergeCell ref="H5:U6"/>
    <mergeCell ref="H8:U8"/>
    <mergeCell ref="H7:U7"/>
    <mergeCell ref="J12:U12"/>
    <mergeCell ref="O22:V22"/>
    <mergeCell ref="D27:AR28"/>
    <mergeCell ref="D29:AR29"/>
    <mergeCell ref="AE26:AR26"/>
    <mergeCell ref="D26:V26"/>
    <mergeCell ref="J13:U15"/>
    <mergeCell ref="Z24:AA24"/>
    <mergeCell ref="W26:AD26"/>
    <mergeCell ref="C22:N22"/>
    <mergeCell ref="C20:Z20"/>
    <mergeCell ref="C19:AP19"/>
    <mergeCell ref="AG14:AQ15"/>
  </mergeCells>
  <conditionalFormatting sqref="D24:AA24">
    <cfRule type="expression" dxfId="20" priority="5">
      <formula>NOT($X$22="No")</formula>
    </cfRule>
  </conditionalFormatting>
  <conditionalFormatting sqref="D26:AR29">
    <cfRule type="expression" dxfId="19" priority="1">
      <formula>NOT($X$22="No")</formula>
    </cfRule>
  </conditionalFormatting>
  <dataValidations count="2">
    <dataValidation type="list" allowBlank="1" showInputMessage="1" showErrorMessage="1" sqref="L38 AK20 AH17 M37" xr:uid="{00000000-0002-0000-0900-000000000000}">
      <formula1>"Yes,No"</formula1>
    </dataValidation>
    <dataValidation type="list" allowBlank="1" showInputMessage="1" showErrorMessage="1" sqref="X22:Y22 Z24:AA24" xr:uid="{65F19F05-AD63-41E2-9AF5-1EF01149C263}">
      <formula1>"Yes,No,N/A"</formula1>
    </dataValidation>
  </dataValidations>
  <pageMargins left="0.7" right="0.7" top="0.75" bottom="0.75" header="0.3" footer="0.3"/>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BN50"/>
  <sheetViews>
    <sheetView showGridLines="0" zoomScaleNormal="100" zoomScaleSheetLayoutView="98" zoomScalePageLayoutView="70" workbookViewId="0">
      <selection activeCell="B3" sqref="B3:N3"/>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80" t="s">
        <v>546</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c r="AU1" s="280"/>
      <c r="AV1" s="280"/>
      <c r="AW1" s="280"/>
      <c r="AX1" s="314" t="str">
        <f>HYPERLINK("#Instructions!N114","Instructions for Syndication tab »")</f>
        <v>Instructions for Syndication tab »</v>
      </c>
      <c r="AY1" s="314"/>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B3" s="329"/>
      <c r="C3" s="329"/>
      <c r="D3" s="329"/>
      <c r="E3" s="329"/>
      <c r="F3" s="329"/>
      <c r="G3" s="329"/>
      <c r="H3" s="329"/>
      <c r="I3" s="329"/>
      <c r="J3" s="329"/>
      <c r="K3" s="329"/>
      <c r="L3" s="329"/>
      <c r="M3" s="329"/>
      <c r="N3" s="329"/>
      <c r="O3" s="324" t="s">
        <v>547</v>
      </c>
      <c r="P3" s="324"/>
      <c r="Q3" s="324"/>
      <c r="R3" s="324"/>
      <c r="S3" s="324"/>
      <c r="T3" s="324"/>
      <c r="U3" s="324"/>
      <c r="V3" s="324"/>
      <c r="W3" s="324"/>
      <c r="X3" s="324"/>
      <c r="Y3" s="324"/>
      <c r="Z3" s="324"/>
      <c r="AA3" s="324"/>
      <c r="AB3" s="324"/>
      <c r="AC3" s="324"/>
      <c r="AD3" s="325"/>
      <c r="AE3" s="281">
        <f>INDEX(val,MATCH("g_ProjectName",ref,0))</f>
        <v>0</v>
      </c>
      <c r="AF3" s="282"/>
      <c r="AG3" s="282"/>
      <c r="AH3" s="282"/>
      <c r="AI3" s="282"/>
      <c r="AJ3" s="282"/>
      <c r="AK3" s="282"/>
      <c r="AL3" s="282"/>
      <c r="AM3" s="282"/>
      <c r="AN3" s="282"/>
      <c r="AO3" s="282"/>
      <c r="AP3" s="282"/>
      <c r="AQ3" s="282"/>
      <c r="AR3" s="282"/>
      <c r="AS3" s="282"/>
      <c r="AT3" s="283"/>
      <c r="AU3" s="98" t="s">
        <v>542</v>
      </c>
    </row>
    <row r="4" spans="1:66" x14ac:dyDescent="0.2">
      <c r="D4" s="116" t="s">
        <v>548</v>
      </c>
    </row>
    <row r="6" spans="1:66" ht="15.75" customHeight="1" x14ac:dyDescent="0.2">
      <c r="E6" s="97"/>
      <c r="F6" s="97"/>
      <c r="G6" s="97"/>
      <c r="H6" s="97"/>
      <c r="I6" s="97"/>
      <c r="J6" s="97"/>
      <c r="K6" s="97"/>
      <c r="L6" s="97"/>
      <c r="M6" s="97"/>
      <c r="N6" s="97"/>
      <c r="O6" s="97"/>
      <c r="P6" s="97"/>
      <c r="Q6" s="97"/>
      <c r="R6" s="340" t="s">
        <v>561</v>
      </c>
      <c r="S6" s="340"/>
      <c r="T6" s="340"/>
      <c r="U6" s="340"/>
      <c r="V6" s="340"/>
      <c r="W6" s="340"/>
      <c r="X6" s="340"/>
      <c r="Y6" s="340"/>
      <c r="Z6" s="340"/>
      <c r="AA6" s="340" t="s">
        <v>562</v>
      </c>
      <c r="AB6" s="340"/>
      <c r="AC6" s="340"/>
      <c r="AD6" s="340"/>
      <c r="AE6" s="340"/>
      <c r="AF6" s="340"/>
      <c r="AG6" s="340"/>
      <c r="AH6" s="340"/>
      <c r="AI6" s="340"/>
      <c r="AJ6" s="337" t="s">
        <v>563</v>
      </c>
      <c r="AK6" s="337"/>
      <c r="AL6" s="337"/>
      <c r="AM6" s="337"/>
      <c r="AN6" s="337"/>
      <c r="AO6" s="337"/>
      <c r="AP6" s="337"/>
      <c r="AQ6" s="337"/>
      <c r="AR6" s="337"/>
      <c r="AS6" s="97"/>
      <c r="AT6" s="97"/>
    </row>
    <row r="7" spans="1:66" x14ac:dyDescent="0.2">
      <c r="R7" s="340"/>
      <c r="S7" s="340"/>
      <c r="T7" s="340"/>
      <c r="U7" s="340"/>
      <c r="V7" s="340"/>
      <c r="W7" s="340"/>
      <c r="X7" s="340"/>
      <c r="Y7" s="340"/>
      <c r="Z7" s="340"/>
      <c r="AA7" s="340"/>
      <c r="AB7" s="340"/>
      <c r="AC7" s="340"/>
      <c r="AD7" s="340"/>
      <c r="AE7" s="340"/>
      <c r="AF7" s="340"/>
      <c r="AG7" s="340"/>
      <c r="AH7" s="340"/>
      <c r="AI7" s="340"/>
      <c r="AJ7" s="337"/>
      <c r="AK7" s="337"/>
      <c r="AL7" s="337"/>
      <c r="AM7" s="337"/>
      <c r="AN7" s="337"/>
      <c r="AO7" s="337"/>
      <c r="AP7" s="337"/>
      <c r="AQ7" s="337"/>
      <c r="AR7" s="337"/>
    </row>
    <row r="9" spans="1:66" ht="15.75" x14ac:dyDescent="0.25">
      <c r="D9" s="339" t="s">
        <v>549</v>
      </c>
      <c r="E9" s="339"/>
      <c r="F9" s="339"/>
      <c r="G9" s="339"/>
      <c r="H9" s="339"/>
      <c r="I9" s="339"/>
      <c r="J9" s="339"/>
      <c r="K9" s="339"/>
      <c r="L9" s="339"/>
      <c r="M9" s="339"/>
      <c r="N9" s="339"/>
      <c r="O9" s="339"/>
      <c r="P9" s="339"/>
      <c r="R9" s="326">
        <v>0</v>
      </c>
      <c r="S9" s="326"/>
      <c r="T9" s="326"/>
      <c r="U9" s="326"/>
      <c r="V9" s="326"/>
      <c r="W9" s="326"/>
      <c r="X9" s="326"/>
      <c r="Y9" s="326"/>
      <c r="Z9" s="326"/>
      <c r="AA9" s="326">
        <v>0</v>
      </c>
      <c r="AB9" s="326"/>
      <c r="AC9" s="326"/>
      <c r="AD9" s="326"/>
      <c r="AE9" s="326"/>
      <c r="AF9" s="326"/>
      <c r="AG9" s="326"/>
      <c r="AH9" s="326"/>
      <c r="AI9" s="326"/>
      <c r="AJ9" s="326">
        <v>0</v>
      </c>
      <c r="AK9" s="326"/>
      <c r="AL9" s="326"/>
      <c r="AM9" s="326"/>
      <c r="AN9" s="326"/>
      <c r="AO9" s="326"/>
      <c r="AP9" s="326"/>
      <c r="AQ9" s="326"/>
      <c r="AR9" s="326"/>
    </row>
    <row r="10" spans="1:66" x14ac:dyDescent="0.2">
      <c r="R10" s="117"/>
      <c r="S10" s="117"/>
      <c r="T10" s="117"/>
      <c r="U10" s="117"/>
      <c r="V10" s="117"/>
      <c r="W10" s="117"/>
      <c r="X10" s="117"/>
      <c r="Y10" s="117"/>
      <c r="Z10" s="117"/>
      <c r="AA10" s="117"/>
      <c r="AB10" s="117"/>
      <c r="AC10" s="117"/>
      <c r="AD10" s="117"/>
      <c r="AE10" s="117"/>
      <c r="AF10" s="117"/>
      <c r="AG10" s="117"/>
      <c r="AH10" s="117"/>
      <c r="AI10" s="117"/>
      <c r="AJ10" s="117"/>
      <c r="AK10" s="117"/>
      <c r="AL10" s="117"/>
      <c r="AM10" s="117"/>
      <c r="AN10" s="117"/>
      <c r="AO10" s="117"/>
      <c r="AP10" s="117"/>
      <c r="AQ10" s="117"/>
      <c r="AR10" s="117"/>
    </row>
    <row r="11" spans="1:66" x14ac:dyDescent="0.2">
      <c r="D11" s="332" t="s">
        <v>550</v>
      </c>
      <c r="E11" s="332"/>
      <c r="F11" s="332"/>
      <c r="G11" s="332"/>
      <c r="H11" s="332"/>
      <c r="I11" s="332"/>
      <c r="J11" s="332"/>
      <c r="K11" s="332"/>
      <c r="L11" s="332"/>
      <c r="M11" s="332"/>
      <c r="N11" s="332"/>
      <c r="O11" s="332"/>
      <c r="P11" s="332"/>
      <c r="R11" s="326">
        <v>0</v>
      </c>
      <c r="S11" s="326"/>
      <c r="T11" s="326"/>
      <c r="U11" s="326"/>
      <c r="V11" s="326"/>
      <c r="W11" s="326"/>
      <c r="X11" s="326"/>
      <c r="Y11" s="326"/>
      <c r="Z11" s="326"/>
      <c r="AA11" s="326">
        <v>0</v>
      </c>
      <c r="AB11" s="326"/>
      <c r="AC11" s="326"/>
      <c r="AD11" s="326"/>
      <c r="AE11" s="326"/>
      <c r="AF11" s="326"/>
      <c r="AG11" s="326"/>
      <c r="AH11" s="326"/>
      <c r="AI11" s="326"/>
      <c r="AJ11" s="326">
        <v>0</v>
      </c>
      <c r="AK11" s="326"/>
      <c r="AL11" s="326"/>
      <c r="AM11" s="326"/>
      <c r="AN11" s="326"/>
      <c r="AO11" s="326"/>
      <c r="AP11" s="326"/>
      <c r="AQ11" s="326"/>
      <c r="AR11" s="326"/>
    </row>
    <row r="12" spans="1:66" x14ac:dyDescent="0.2">
      <c r="R12" s="117"/>
      <c r="S12" s="117"/>
      <c r="T12" s="117"/>
      <c r="U12" s="117"/>
      <c r="V12" s="117"/>
      <c r="W12" s="117"/>
      <c r="X12" s="117"/>
      <c r="Y12" s="117"/>
      <c r="Z12" s="117"/>
      <c r="AA12" s="117"/>
      <c r="AB12" s="117"/>
      <c r="AC12" s="117"/>
      <c r="AD12" s="117"/>
      <c r="AE12" s="117"/>
      <c r="AF12" s="117"/>
      <c r="AG12" s="117"/>
      <c r="AH12" s="117"/>
      <c r="AI12" s="117"/>
      <c r="AJ12" s="117"/>
      <c r="AK12" s="117"/>
      <c r="AL12" s="117"/>
      <c r="AM12" s="117"/>
      <c r="AN12" s="117"/>
      <c r="AO12" s="117"/>
      <c r="AP12" s="117"/>
      <c r="AQ12" s="117"/>
      <c r="AR12" s="117"/>
    </row>
    <row r="13" spans="1:66" ht="15.75" x14ac:dyDescent="0.25">
      <c r="D13" s="338" t="s">
        <v>551</v>
      </c>
      <c r="E13" s="338"/>
      <c r="F13" s="338"/>
      <c r="G13" s="338"/>
      <c r="H13" s="338"/>
      <c r="I13" s="338"/>
      <c r="J13" s="338"/>
      <c r="K13" s="338"/>
      <c r="L13" s="338"/>
      <c r="M13" s="338"/>
      <c r="N13" s="338"/>
      <c r="O13" s="338"/>
      <c r="R13" s="117"/>
      <c r="S13" s="117"/>
      <c r="T13" s="117"/>
      <c r="U13" s="117"/>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row>
    <row r="14" spans="1:66" x14ac:dyDescent="0.2">
      <c r="D14" s="336" t="s">
        <v>552</v>
      </c>
      <c r="E14" s="336"/>
      <c r="F14" s="336"/>
      <c r="G14" s="336"/>
      <c r="H14" s="336"/>
      <c r="I14" s="336"/>
      <c r="J14" s="336"/>
      <c r="K14" s="336"/>
      <c r="L14" s="336"/>
      <c r="M14" s="336"/>
      <c r="N14" s="336"/>
      <c r="O14" s="336"/>
      <c r="R14" s="326">
        <v>0</v>
      </c>
      <c r="S14" s="326"/>
      <c r="T14" s="326"/>
      <c r="U14" s="326"/>
      <c r="V14" s="326"/>
      <c r="W14" s="326"/>
      <c r="X14" s="326"/>
      <c r="Y14" s="326"/>
      <c r="Z14" s="326"/>
      <c r="AA14" s="326">
        <v>0</v>
      </c>
      <c r="AB14" s="326"/>
      <c r="AC14" s="326"/>
      <c r="AD14" s="326"/>
      <c r="AE14" s="326"/>
      <c r="AF14" s="326"/>
      <c r="AG14" s="326"/>
      <c r="AH14" s="326"/>
      <c r="AI14" s="326"/>
      <c r="AJ14" s="326">
        <v>0</v>
      </c>
      <c r="AK14" s="326"/>
      <c r="AL14" s="326"/>
      <c r="AM14" s="326"/>
      <c r="AN14" s="326"/>
      <c r="AO14" s="326"/>
      <c r="AP14" s="326"/>
      <c r="AQ14" s="326"/>
      <c r="AR14" s="326"/>
    </row>
    <row r="15" spans="1:66" x14ac:dyDescent="0.2">
      <c r="D15" s="336" t="s">
        <v>553</v>
      </c>
      <c r="E15" s="336"/>
      <c r="F15" s="336"/>
      <c r="G15" s="336"/>
      <c r="H15" s="336"/>
      <c r="I15" s="336"/>
      <c r="J15" s="336"/>
      <c r="K15" s="336"/>
      <c r="L15" s="336"/>
      <c r="M15" s="336"/>
      <c r="N15" s="336"/>
      <c r="O15" s="336"/>
      <c r="R15" s="326">
        <v>0</v>
      </c>
      <c r="S15" s="326"/>
      <c r="T15" s="326"/>
      <c r="U15" s="326"/>
      <c r="V15" s="326"/>
      <c r="W15" s="326"/>
      <c r="X15" s="326"/>
      <c r="Y15" s="326"/>
      <c r="Z15" s="326"/>
      <c r="AA15" s="326">
        <v>0</v>
      </c>
      <c r="AB15" s="326"/>
      <c r="AC15" s="326"/>
      <c r="AD15" s="326"/>
      <c r="AE15" s="326"/>
      <c r="AF15" s="326"/>
      <c r="AG15" s="326"/>
      <c r="AH15" s="326"/>
      <c r="AI15" s="326"/>
      <c r="AJ15" s="326">
        <v>0</v>
      </c>
      <c r="AK15" s="326"/>
      <c r="AL15" s="326"/>
      <c r="AM15" s="326"/>
      <c r="AN15" s="326"/>
      <c r="AO15" s="326"/>
      <c r="AP15" s="326"/>
      <c r="AQ15" s="326"/>
      <c r="AR15" s="326"/>
    </row>
    <row r="16" spans="1:66" x14ac:dyDescent="0.2">
      <c r="D16" s="336" t="s">
        <v>554</v>
      </c>
      <c r="E16" s="336"/>
      <c r="F16" s="336"/>
      <c r="G16" s="336"/>
      <c r="H16" s="336"/>
      <c r="I16" s="336"/>
      <c r="J16" s="336"/>
      <c r="K16" s="336"/>
      <c r="L16" s="336"/>
      <c r="M16" s="336"/>
      <c r="N16" s="336"/>
      <c r="O16" s="336"/>
      <c r="R16" s="326">
        <v>0</v>
      </c>
      <c r="S16" s="326"/>
      <c r="T16" s="326"/>
      <c r="U16" s="326"/>
      <c r="V16" s="326"/>
      <c r="W16" s="326"/>
      <c r="X16" s="326"/>
      <c r="Y16" s="326"/>
      <c r="Z16" s="326"/>
      <c r="AA16" s="326">
        <v>0</v>
      </c>
      <c r="AB16" s="326"/>
      <c r="AC16" s="326"/>
      <c r="AD16" s="326"/>
      <c r="AE16" s="326"/>
      <c r="AF16" s="326"/>
      <c r="AG16" s="326"/>
      <c r="AH16" s="326"/>
      <c r="AI16" s="326"/>
      <c r="AJ16" s="326">
        <v>0</v>
      </c>
      <c r="AK16" s="326"/>
      <c r="AL16" s="326"/>
      <c r="AM16" s="326"/>
      <c r="AN16" s="326"/>
      <c r="AO16" s="326"/>
      <c r="AP16" s="326"/>
      <c r="AQ16" s="326"/>
      <c r="AR16" s="326"/>
    </row>
    <row r="17" spans="4:44" x14ac:dyDescent="0.2">
      <c r="D17" s="336" t="s">
        <v>555</v>
      </c>
      <c r="E17" s="336"/>
      <c r="F17" s="336"/>
      <c r="G17" s="336"/>
      <c r="H17" s="336"/>
      <c r="I17" s="336"/>
      <c r="J17" s="336"/>
      <c r="K17" s="336"/>
      <c r="L17" s="336"/>
      <c r="M17" s="336"/>
      <c r="N17" s="336"/>
      <c r="O17" s="336"/>
      <c r="R17" s="326">
        <v>0</v>
      </c>
      <c r="S17" s="326"/>
      <c r="T17" s="326"/>
      <c r="U17" s="326"/>
      <c r="V17" s="326"/>
      <c r="W17" s="326"/>
      <c r="X17" s="326"/>
      <c r="Y17" s="326"/>
      <c r="Z17" s="326"/>
      <c r="AA17" s="326">
        <v>0</v>
      </c>
      <c r="AB17" s="326"/>
      <c r="AC17" s="326"/>
      <c r="AD17" s="326"/>
      <c r="AE17" s="326"/>
      <c r="AF17" s="326"/>
      <c r="AG17" s="326"/>
      <c r="AH17" s="326"/>
      <c r="AI17" s="326"/>
      <c r="AJ17" s="326">
        <v>0</v>
      </c>
      <c r="AK17" s="326"/>
      <c r="AL17" s="326"/>
      <c r="AM17" s="326"/>
      <c r="AN17" s="326"/>
      <c r="AO17" s="326"/>
      <c r="AP17" s="326"/>
      <c r="AQ17" s="326"/>
      <c r="AR17" s="326"/>
    </row>
    <row r="18" spans="4:44" x14ac:dyDescent="0.2">
      <c r="D18" s="332" t="s">
        <v>595</v>
      </c>
      <c r="E18" s="332"/>
      <c r="F18" s="332"/>
      <c r="G18" s="341"/>
      <c r="H18" s="341"/>
      <c r="I18" s="341"/>
      <c r="J18" s="341"/>
      <c r="K18" s="341"/>
      <c r="L18" s="341"/>
      <c r="M18" s="341"/>
      <c r="N18" s="341"/>
      <c r="O18" s="341"/>
      <c r="R18" s="326">
        <v>0</v>
      </c>
      <c r="S18" s="326"/>
      <c r="T18" s="326"/>
      <c r="U18" s="326"/>
      <c r="V18" s="326"/>
      <c r="W18" s="326"/>
      <c r="X18" s="326"/>
      <c r="Y18" s="326"/>
      <c r="Z18" s="326"/>
      <c r="AA18" s="326">
        <v>0</v>
      </c>
      <c r="AB18" s="326"/>
      <c r="AC18" s="326"/>
      <c r="AD18" s="326"/>
      <c r="AE18" s="326"/>
      <c r="AF18" s="326"/>
      <c r="AG18" s="326"/>
      <c r="AH18" s="326"/>
      <c r="AI18" s="326"/>
      <c r="AJ18" s="326">
        <v>0</v>
      </c>
      <c r="AK18" s="326"/>
      <c r="AL18" s="326"/>
      <c r="AM18" s="326"/>
      <c r="AN18" s="326"/>
      <c r="AO18" s="326"/>
      <c r="AP18" s="326"/>
      <c r="AQ18" s="326"/>
      <c r="AR18" s="326"/>
    </row>
    <row r="19" spans="4:44" ht="15.75" x14ac:dyDescent="0.25">
      <c r="D19" s="105" t="s">
        <v>556</v>
      </c>
      <c r="R19" s="328">
        <f>SUM(R14:Z18)</f>
        <v>0</v>
      </c>
      <c r="S19" s="328"/>
      <c r="T19" s="328"/>
      <c r="U19" s="328"/>
      <c r="V19" s="328"/>
      <c r="W19" s="328"/>
      <c r="X19" s="328"/>
      <c r="Y19" s="328"/>
      <c r="Z19" s="328"/>
      <c r="AA19" s="328">
        <f t="shared" ref="AA19" si="0">SUM(AA14:AI18)</f>
        <v>0</v>
      </c>
      <c r="AB19" s="328"/>
      <c r="AC19" s="328"/>
      <c r="AD19" s="328"/>
      <c r="AE19" s="328"/>
      <c r="AF19" s="328"/>
      <c r="AG19" s="328"/>
      <c r="AH19" s="328"/>
      <c r="AI19" s="328"/>
      <c r="AJ19" s="328">
        <f t="shared" ref="AJ19" si="1">SUM(AJ14:AR18)</f>
        <v>0</v>
      </c>
      <c r="AK19" s="328"/>
      <c r="AL19" s="328"/>
      <c r="AM19" s="328"/>
      <c r="AN19" s="328"/>
      <c r="AO19" s="328"/>
      <c r="AP19" s="328"/>
      <c r="AQ19" s="328"/>
      <c r="AR19" s="328"/>
    </row>
    <row r="20" spans="4:44" x14ac:dyDescent="0.2">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row>
    <row r="21" spans="4:44" x14ac:dyDescent="0.2">
      <c r="D21" s="336" t="s">
        <v>557</v>
      </c>
      <c r="E21" s="336"/>
      <c r="F21" s="336"/>
      <c r="G21" s="336"/>
      <c r="H21" s="336"/>
      <c r="I21" s="336"/>
      <c r="J21" s="336"/>
      <c r="K21" s="336"/>
      <c r="L21" s="336"/>
      <c r="M21" s="336"/>
      <c r="N21" s="336"/>
      <c r="O21" s="336"/>
      <c r="R21" s="326">
        <v>0</v>
      </c>
      <c r="S21" s="326"/>
      <c r="T21" s="326"/>
      <c r="U21" s="326"/>
      <c r="V21" s="326"/>
      <c r="W21" s="326"/>
      <c r="X21" s="326"/>
      <c r="Y21" s="326"/>
      <c r="Z21" s="326"/>
      <c r="AA21" s="326">
        <v>0</v>
      </c>
      <c r="AB21" s="326"/>
      <c r="AC21" s="326"/>
      <c r="AD21" s="326"/>
      <c r="AE21" s="326"/>
      <c r="AF21" s="326"/>
      <c r="AG21" s="326"/>
      <c r="AH21" s="326"/>
      <c r="AI21" s="326"/>
      <c r="AJ21" s="326">
        <v>0</v>
      </c>
      <c r="AK21" s="326"/>
      <c r="AL21" s="326"/>
      <c r="AM21" s="326"/>
      <c r="AN21" s="326"/>
      <c r="AO21" s="326"/>
      <c r="AP21" s="326"/>
      <c r="AQ21" s="326"/>
      <c r="AR21" s="326"/>
    </row>
    <row r="22" spans="4:44" x14ac:dyDescent="0.2">
      <c r="D22" s="336" t="s">
        <v>558</v>
      </c>
      <c r="E22" s="336"/>
      <c r="F22" s="336"/>
      <c r="G22" s="336"/>
      <c r="H22" s="336"/>
      <c r="I22" s="336"/>
      <c r="J22" s="336"/>
      <c r="K22" s="336"/>
      <c r="L22" s="336"/>
      <c r="M22" s="336"/>
      <c r="N22" s="336"/>
      <c r="O22" s="336"/>
      <c r="R22" s="326">
        <v>0</v>
      </c>
      <c r="S22" s="326"/>
      <c r="T22" s="326"/>
      <c r="U22" s="326"/>
      <c r="V22" s="326"/>
      <c r="W22" s="326"/>
      <c r="X22" s="326"/>
      <c r="Y22" s="326"/>
      <c r="Z22" s="326"/>
      <c r="AA22" s="326">
        <v>0</v>
      </c>
      <c r="AB22" s="326"/>
      <c r="AC22" s="326"/>
      <c r="AD22" s="326"/>
      <c r="AE22" s="326"/>
      <c r="AF22" s="326"/>
      <c r="AG22" s="326"/>
      <c r="AH22" s="326"/>
      <c r="AI22" s="326"/>
      <c r="AJ22" s="326">
        <v>0</v>
      </c>
      <c r="AK22" s="326"/>
      <c r="AL22" s="326"/>
      <c r="AM22" s="326"/>
      <c r="AN22" s="326"/>
      <c r="AO22" s="326"/>
      <c r="AP22" s="326"/>
      <c r="AQ22" s="326"/>
      <c r="AR22" s="326"/>
    </row>
    <row r="23" spans="4:44" x14ac:dyDescent="0.2">
      <c r="D23" s="336" t="s">
        <v>559</v>
      </c>
      <c r="E23" s="336"/>
      <c r="F23" s="336"/>
      <c r="G23" s="336"/>
      <c r="H23" s="336"/>
      <c r="I23" s="336"/>
      <c r="J23" s="336"/>
      <c r="K23" s="336"/>
      <c r="L23" s="336"/>
      <c r="M23" s="336"/>
      <c r="N23" s="336"/>
      <c r="O23" s="336"/>
      <c r="R23" s="326">
        <v>0</v>
      </c>
      <c r="S23" s="326"/>
      <c r="T23" s="326"/>
      <c r="U23" s="326"/>
      <c r="V23" s="326"/>
      <c r="W23" s="326"/>
      <c r="X23" s="326"/>
      <c r="Y23" s="326"/>
      <c r="Z23" s="326"/>
      <c r="AA23" s="326">
        <v>0</v>
      </c>
      <c r="AB23" s="326"/>
      <c r="AC23" s="326"/>
      <c r="AD23" s="326"/>
      <c r="AE23" s="326"/>
      <c r="AF23" s="326"/>
      <c r="AG23" s="326"/>
      <c r="AH23" s="326"/>
      <c r="AI23" s="326"/>
      <c r="AJ23" s="326">
        <v>0</v>
      </c>
      <c r="AK23" s="326"/>
      <c r="AL23" s="326"/>
      <c r="AM23" s="326"/>
      <c r="AN23" s="326"/>
      <c r="AO23" s="326"/>
      <c r="AP23" s="326"/>
      <c r="AQ23" s="326"/>
      <c r="AR23" s="326"/>
    </row>
    <row r="24" spans="4:44" x14ac:dyDescent="0.2">
      <c r="D24" s="332" t="s">
        <v>595</v>
      </c>
      <c r="E24" s="332"/>
      <c r="F24" s="332"/>
      <c r="G24" s="341"/>
      <c r="H24" s="341"/>
      <c r="I24" s="341"/>
      <c r="J24" s="341"/>
      <c r="K24" s="341"/>
      <c r="L24" s="341"/>
      <c r="M24" s="341"/>
      <c r="N24" s="341"/>
      <c r="O24" s="341"/>
      <c r="R24" s="326">
        <v>0</v>
      </c>
      <c r="S24" s="326"/>
      <c r="T24" s="326"/>
      <c r="U24" s="326"/>
      <c r="V24" s="326"/>
      <c r="W24" s="326"/>
      <c r="X24" s="326"/>
      <c r="Y24" s="326"/>
      <c r="Z24" s="326"/>
      <c r="AA24" s="326">
        <v>0</v>
      </c>
      <c r="AB24" s="326"/>
      <c r="AC24" s="326"/>
      <c r="AD24" s="326"/>
      <c r="AE24" s="326"/>
      <c r="AF24" s="326"/>
      <c r="AG24" s="326"/>
      <c r="AH24" s="326"/>
      <c r="AI24" s="326"/>
      <c r="AJ24" s="326">
        <v>0</v>
      </c>
      <c r="AK24" s="326"/>
      <c r="AL24" s="326"/>
      <c r="AM24" s="326"/>
      <c r="AN24" s="326"/>
      <c r="AO24" s="326"/>
      <c r="AP24" s="326"/>
      <c r="AQ24" s="326"/>
      <c r="AR24" s="326"/>
    </row>
    <row r="25" spans="4:44" ht="15.75" x14ac:dyDescent="0.25">
      <c r="D25" s="105" t="s">
        <v>560</v>
      </c>
      <c r="R25" s="328">
        <f>SUM(R21:Z24)</f>
        <v>0</v>
      </c>
      <c r="S25" s="328"/>
      <c r="T25" s="328"/>
      <c r="U25" s="328"/>
      <c r="V25" s="328"/>
      <c r="W25" s="328"/>
      <c r="X25" s="328"/>
      <c r="Y25" s="328"/>
      <c r="Z25" s="328"/>
      <c r="AA25" s="328">
        <f>SUM(AA21:AI24)</f>
        <v>0</v>
      </c>
      <c r="AB25" s="328"/>
      <c r="AC25" s="328"/>
      <c r="AD25" s="328"/>
      <c r="AE25" s="328"/>
      <c r="AF25" s="328"/>
      <c r="AG25" s="328"/>
      <c r="AH25" s="328"/>
      <c r="AI25" s="328"/>
      <c r="AJ25" s="328">
        <f t="shared" ref="AJ25" si="2">SUM(AJ21:AR24)</f>
        <v>0</v>
      </c>
      <c r="AK25" s="328"/>
      <c r="AL25" s="328"/>
      <c r="AM25" s="328"/>
      <c r="AN25" s="328"/>
      <c r="AO25" s="328"/>
      <c r="AP25" s="328"/>
      <c r="AQ25" s="328"/>
      <c r="AR25" s="328"/>
    </row>
    <row r="28" spans="4:44" ht="15.75" x14ac:dyDescent="0.25">
      <c r="Q28" s="118" t="s">
        <v>564</v>
      </c>
      <c r="R28" s="328">
        <f>SUM(R19,R25)</f>
        <v>0</v>
      </c>
      <c r="S28" s="328"/>
      <c r="T28" s="328"/>
      <c r="U28" s="328"/>
      <c r="V28" s="328"/>
      <c r="W28" s="328"/>
      <c r="X28" s="328"/>
      <c r="Y28" s="328"/>
      <c r="Z28" s="328"/>
      <c r="AA28" s="328">
        <f t="shared" ref="AA28" si="3">SUM(AA19,AA25)</f>
        <v>0</v>
      </c>
      <c r="AB28" s="328"/>
      <c r="AC28" s="328"/>
      <c r="AD28" s="328"/>
      <c r="AE28" s="328"/>
      <c r="AF28" s="328"/>
      <c r="AG28" s="328"/>
      <c r="AH28" s="328"/>
      <c r="AI28" s="328"/>
      <c r="AJ28" s="328">
        <f t="shared" ref="AJ28" si="4">SUM(AJ19,AJ25)</f>
        <v>0</v>
      </c>
      <c r="AK28" s="328"/>
      <c r="AL28" s="328"/>
      <c r="AM28" s="328"/>
      <c r="AN28" s="328"/>
      <c r="AO28" s="328"/>
      <c r="AP28" s="328"/>
      <c r="AQ28" s="328"/>
      <c r="AR28" s="328"/>
    </row>
    <row r="29" spans="4:44" x14ac:dyDescent="0.2">
      <c r="Q29" s="100" t="s">
        <v>565</v>
      </c>
      <c r="R29" s="328">
        <f>R11-R28</f>
        <v>0</v>
      </c>
      <c r="S29" s="328"/>
      <c r="T29" s="328"/>
      <c r="U29" s="328"/>
      <c r="V29" s="328"/>
      <c r="W29" s="328"/>
      <c r="X29" s="328"/>
      <c r="Y29" s="328"/>
      <c r="Z29" s="328"/>
      <c r="AA29" s="328">
        <f>AA11-AA28</f>
        <v>0</v>
      </c>
      <c r="AB29" s="328"/>
      <c r="AC29" s="328"/>
      <c r="AD29" s="328"/>
      <c r="AE29" s="328"/>
      <c r="AF29" s="328"/>
      <c r="AG29" s="328"/>
      <c r="AH29" s="328"/>
      <c r="AI29" s="328"/>
      <c r="AJ29" s="328">
        <f t="shared" ref="AJ29" si="5">AJ11-AJ28</f>
        <v>0</v>
      </c>
      <c r="AK29" s="328"/>
      <c r="AL29" s="328"/>
      <c r="AM29" s="328"/>
      <c r="AN29" s="328"/>
      <c r="AO29" s="328"/>
      <c r="AP29" s="328"/>
      <c r="AQ29" s="328"/>
      <c r="AR29" s="328"/>
    </row>
    <row r="30" spans="4:44" x14ac:dyDescent="0.2">
      <c r="Q30" s="100" t="s">
        <v>566</v>
      </c>
      <c r="R30" s="333" t="str">
        <f>IFERROR(R28/R11,"%")</f>
        <v>%</v>
      </c>
      <c r="S30" s="333"/>
      <c r="T30" s="333"/>
      <c r="U30" s="333"/>
      <c r="V30" s="333"/>
      <c r="W30" s="333"/>
      <c r="X30" s="333"/>
      <c r="Y30" s="333"/>
      <c r="Z30" s="333"/>
      <c r="AA30" s="333" t="str">
        <f>IFERROR(AA28/AA11,"%")</f>
        <v>%</v>
      </c>
      <c r="AB30" s="333"/>
      <c r="AC30" s="333"/>
      <c r="AD30" s="333"/>
      <c r="AE30" s="333"/>
      <c r="AF30" s="333"/>
      <c r="AG30" s="333"/>
      <c r="AH30" s="333"/>
      <c r="AI30" s="333"/>
      <c r="AJ30" s="333" t="str">
        <f>IFERROR(AJ28/AJ11,"%")</f>
        <v>%</v>
      </c>
      <c r="AK30" s="333"/>
      <c r="AL30" s="333"/>
      <c r="AM30" s="333"/>
      <c r="AN30" s="333"/>
      <c r="AO30" s="333"/>
      <c r="AP30" s="333"/>
      <c r="AQ30" s="333"/>
      <c r="AR30" s="333"/>
    </row>
    <row r="31" spans="4:44" x14ac:dyDescent="0.2">
      <c r="Q31" s="100" t="s">
        <v>567</v>
      </c>
      <c r="R31" s="334" t="str">
        <f>IFERROR(R29/R9,"")</f>
        <v/>
      </c>
      <c r="S31" s="334"/>
      <c r="T31" s="334"/>
      <c r="U31" s="334"/>
      <c r="V31" s="334"/>
      <c r="W31" s="334"/>
      <c r="X31" s="334"/>
      <c r="Y31" s="334"/>
      <c r="Z31" s="334"/>
      <c r="AA31" s="334">
        <f>IFERROR(AA29/AA9,0)</f>
        <v>0</v>
      </c>
      <c r="AB31" s="334"/>
      <c r="AC31" s="334"/>
      <c r="AD31" s="334"/>
      <c r="AE31" s="334"/>
      <c r="AF31" s="334"/>
      <c r="AG31" s="334"/>
      <c r="AH31" s="334"/>
      <c r="AI31" s="334"/>
      <c r="AJ31" s="334">
        <f>IFERROR(AJ29/AJ9,0)</f>
        <v>0</v>
      </c>
      <c r="AK31" s="334"/>
      <c r="AL31" s="334"/>
      <c r="AM31" s="334"/>
      <c r="AN31" s="334"/>
      <c r="AO31" s="334"/>
      <c r="AP31" s="334"/>
      <c r="AQ31" s="334"/>
      <c r="AR31" s="334"/>
    </row>
    <row r="33" spans="4:46" x14ac:dyDescent="0.2">
      <c r="D33" s="331" t="s">
        <v>696</v>
      </c>
      <c r="E33" s="331"/>
      <c r="F33" s="331"/>
      <c r="G33" s="331"/>
      <c r="H33" s="331"/>
      <c r="I33" s="331"/>
      <c r="J33" s="331"/>
      <c r="K33" s="331"/>
      <c r="L33" s="331"/>
      <c r="M33" s="331"/>
      <c r="N33" s="331"/>
      <c r="O33" s="331"/>
      <c r="P33" s="331"/>
      <c r="Q33" s="331"/>
      <c r="R33" s="331"/>
      <c r="S33" s="331"/>
      <c r="T33" s="331"/>
      <c r="U33" s="331"/>
      <c r="V33" s="331"/>
      <c r="W33" s="331"/>
      <c r="X33" s="331"/>
      <c r="Y33" s="331"/>
      <c r="Z33" s="331"/>
      <c r="AA33" s="331"/>
      <c r="AB33" s="331"/>
      <c r="AC33" s="331"/>
      <c r="AD33" s="331"/>
      <c r="AE33" s="331"/>
      <c r="AF33" s="331"/>
      <c r="AG33" s="331"/>
      <c r="AH33" s="331"/>
      <c r="AI33" s="331"/>
      <c r="AJ33" s="331"/>
      <c r="AK33" s="331"/>
      <c r="AL33" s="331"/>
      <c r="AM33" s="331"/>
      <c r="AN33" s="331"/>
      <c r="AO33" s="331"/>
      <c r="AP33" s="331"/>
      <c r="AQ33" s="331"/>
      <c r="AR33" s="331"/>
      <c r="AS33" s="331"/>
      <c r="AT33" s="331"/>
    </row>
    <row r="34" spans="4:46" x14ac:dyDescent="0.2">
      <c r="D34" s="331"/>
      <c r="E34" s="331"/>
      <c r="F34" s="331"/>
      <c r="G34" s="331"/>
      <c r="H34" s="331"/>
      <c r="I34" s="331"/>
      <c r="J34" s="331"/>
      <c r="K34" s="331"/>
      <c r="L34" s="331"/>
      <c r="M34" s="331"/>
      <c r="N34" s="331"/>
      <c r="O34" s="331"/>
      <c r="P34" s="331"/>
      <c r="Q34" s="331"/>
      <c r="R34" s="331"/>
      <c r="S34" s="331"/>
      <c r="T34" s="331"/>
      <c r="U34" s="331"/>
      <c r="V34" s="331"/>
      <c r="W34" s="331"/>
      <c r="X34" s="331"/>
      <c r="Y34" s="331"/>
      <c r="Z34" s="331"/>
      <c r="AA34" s="331"/>
      <c r="AB34" s="331"/>
      <c r="AC34" s="331"/>
      <c r="AD34" s="331"/>
      <c r="AE34" s="331"/>
      <c r="AF34" s="331"/>
      <c r="AG34" s="331"/>
      <c r="AH34" s="331"/>
      <c r="AI34" s="331"/>
      <c r="AJ34" s="331"/>
      <c r="AK34" s="331"/>
      <c r="AL34" s="331"/>
      <c r="AM34" s="331"/>
      <c r="AN34" s="331"/>
      <c r="AO34" s="331"/>
      <c r="AP34" s="331"/>
      <c r="AQ34" s="331"/>
      <c r="AR34" s="331"/>
      <c r="AS34" s="331"/>
      <c r="AT34" s="331"/>
    </row>
    <row r="35" spans="4:46" x14ac:dyDescent="0.2">
      <c r="D35" s="331"/>
      <c r="E35" s="331"/>
      <c r="F35" s="331"/>
      <c r="G35" s="331"/>
      <c r="H35" s="331"/>
      <c r="I35" s="331"/>
      <c r="J35" s="331"/>
      <c r="K35" s="331"/>
      <c r="L35" s="331"/>
      <c r="M35" s="331"/>
      <c r="N35" s="331"/>
      <c r="O35" s="331"/>
      <c r="P35" s="331"/>
      <c r="Q35" s="331"/>
      <c r="R35" s="331"/>
      <c r="S35" s="331"/>
      <c r="T35" s="331"/>
      <c r="U35" s="331"/>
      <c r="V35" s="331"/>
      <c r="W35" s="331"/>
      <c r="X35" s="331"/>
      <c r="Y35" s="331"/>
      <c r="Z35" s="331"/>
      <c r="AA35" s="331"/>
      <c r="AB35" s="331"/>
      <c r="AC35" s="331"/>
      <c r="AD35" s="331"/>
      <c r="AE35" s="331"/>
      <c r="AF35" s="331"/>
      <c r="AG35" s="331"/>
      <c r="AH35" s="331"/>
      <c r="AI35" s="331"/>
      <c r="AJ35" s="331"/>
      <c r="AK35" s="331"/>
      <c r="AL35" s="331"/>
      <c r="AM35" s="331"/>
      <c r="AN35" s="331"/>
      <c r="AO35" s="331"/>
      <c r="AP35" s="331"/>
      <c r="AQ35" s="331"/>
      <c r="AR35" s="331"/>
      <c r="AS35" s="331"/>
      <c r="AT35" s="331"/>
    </row>
    <row r="37" spans="4:46" x14ac:dyDescent="0.2">
      <c r="D37" s="98" t="s">
        <v>568</v>
      </c>
    </row>
    <row r="39" spans="4:46" x14ac:dyDescent="0.2">
      <c r="D39" s="332" t="s">
        <v>569</v>
      </c>
      <c r="E39" s="332"/>
      <c r="F39" s="332"/>
      <c r="G39" s="332"/>
      <c r="H39" s="332"/>
      <c r="I39" s="332"/>
      <c r="J39" s="332"/>
      <c r="K39" s="332"/>
      <c r="L39" s="332"/>
      <c r="M39" s="332"/>
      <c r="P39" s="326">
        <v>0</v>
      </c>
      <c r="Q39" s="326"/>
      <c r="R39" s="326"/>
      <c r="S39" s="326"/>
      <c r="T39" s="326"/>
      <c r="U39" s="326"/>
      <c r="V39" s="326"/>
      <c r="W39" s="326"/>
    </row>
    <row r="40" spans="4:46" x14ac:dyDescent="0.2">
      <c r="D40" s="332" t="s">
        <v>570</v>
      </c>
      <c r="E40" s="332"/>
      <c r="F40" s="332"/>
      <c r="G40" s="332"/>
      <c r="H40" s="332"/>
      <c r="I40" s="332"/>
      <c r="J40" s="332"/>
      <c r="K40" s="332"/>
      <c r="L40" s="332"/>
      <c r="M40" s="332"/>
      <c r="N40" s="332"/>
      <c r="P40" s="326">
        <v>0</v>
      </c>
      <c r="Q40" s="326"/>
      <c r="R40" s="326"/>
      <c r="S40" s="326"/>
      <c r="T40" s="326"/>
      <c r="U40" s="326"/>
      <c r="V40" s="326"/>
      <c r="W40" s="326"/>
    </row>
    <row r="41" spans="4:46" x14ac:dyDescent="0.2">
      <c r="D41" s="332" t="s">
        <v>571</v>
      </c>
      <c r="E41" s="332"/>
      <c r="F41" s="332"/>
      <c r="G41" s="332"/>
      <c r="H41" s="332"/>
      <c r="I41" s="332"/>
      <c r="J41" s="332"/>
      <c r="K41" s="332"/>
      <c r="L41" s="332"/>
      <c r="M41" s="332"/>
      <c r="P41" s="327">
        <v>0</v>
      </c>
      <c r="Q41" s="327"/>
      <c r="R41" s="327"/>
      <c r="S41" s="327"/>
      <c r="T41" s="327"/>
      <c r="U41" s="327"/>
      <c r="V41" s="327"/>
      <c r="W41" s="327"/>
    </row>
    <row r="42" spans="4:46" x14ac:dyDescent="0.2">
      <c r="P42" s="328">
        <f>SUM(P39:V41)</f>
        <v>0</v>
      </c>
      <c r="Q42" s="328"/>
      <c r="R42" s="328"/>
      <c r="S42" s="328"/>
      <c r="T42" s="328"/>
      <c r="U42" s="328"/>
      <c r="V42" s="328"/>
      <c r="W42" s="328"/>
    </row>
    <row r="44" spans="4:46" x14ac:dyDescent="0.2">
      <c r="D44" s="98" t="s">
        <v>572</v>
      </c>
    </row>
    <row r="47" spans="4:46" x14ac:dyDescent="0.2">
      <c r="K47" s="100" t="s">
        <v>573</v>
      </c>
      <c r="L47" s="335"/>
      <c r="M47" s="335"/>
      <c r="N47" s="335"/>
      <c r="O47" s="335"/>
      <c r="P47" s="335"/>
      <c r="Q47" s="335"/>
      <c r="R47" s="335"/>
      <c r="S47" s="335"/>
      <c r="T47" s="335"/>
      <c r="U47" s="335"/>
      <c r="V47" s="335"/>
      <c r="W47" s="335"/>
      <c r="X47" s="335"/>
      <c r="Y47" s="335"/>
      <c r="Z47" s="335"/>
      <c r="AA47" s="335"/>
      <c r="AB47" s="335"/>
      <c r="AC47" s="335"/>
      <c r="AD47" s="335"/>
      <c r="AE47" s="335"/>
      <c r="AF47" s="335"/>
      <c r="AJ47" s="100" t="s">
        <v>313</v>
      </c>
      <c r="AK47" s="330"/>
      <c r="AL47" s="330"/>
      <c r="AM47" s="330"/>
      <c r="AN47" s="330"/>
      <c r="AO47" s="330"/>
      <c r="AP47" s="330"/>
      <c r="AQ47" s="330"/>
      <c r="AR47" s="330"/>
      <c r="AS47" s="330"/>
      <c r="AT47" s="330"/>
    </row>
    <row r="49" spans="11:32" x14ac:dyDescent="0.2">
      <c r="K49" s="100" t="s">
        <v>601</v>
      </c>
      <c r="L49" s="329"/>
      <c r="M49" s="329"/>
      <c r="N49" s="329"/>
      <c r="O49" s="329"/>
      <c r="P49" s="329"/>
      <c r="Q49" s="329"/>
      <c r="R49" s="329"/>
      <c r="S49" s="329"/>
      <c r="T49" s="329"/>
      <c r="U49" s="329"/>
      <c r="V49" s="329"/>
      <c r="W49" s="329"/>
      <c r="X49" s="329"/>
      <c r="Y49" s="329"/>
      <c r="Z49" s="329"/>
      <c r="AA49" s="329"/>
      <c r="AB49" s="329"/>
      <c r="AC49" s="329"/>
      <c r="AD49" s="329"/>
      <c r="AE49" s="329"/>
      <c r="AF49" s="329"/>
    </row>
    <row r="50" spans="11:32" x14ac:dyDescent="0.2">
      <c r="K50" s="100" t="s">
        <v>574</v>
      </c>
      <c r="L50" s="329"/>
      <c r="M50" s="329"/>
      <c r="N50" s="329"/>
      <c r="O50" s="329"/>
      <c r="P50" s="329"/>
      <c r="Q50" s="329"/>
      <c r="R50" s="329"/>
      <c r="S50" s="329"/>
      <c r="T50" s="329"/>
      <c r="U50" s="329"/>
      <c r="V50" s="329"/>
      <c r="W50" s="329"/>
      <c r="X50" s="329"/>
      <c r="Y50" s="329"/>
      <c r="Z50" s="329"/>
      <c r="AA50" s="329"/>
      <c r="AB50" s="329"/>
      <c r="AC50" s="329"/>
      <c r="AD50" s="329"/>
      <c r="AE50" s="329"/>
      <c r="AF50" s="329"/>
    </row>
  </sheetData>
  <sheetProtection algorithmName="SHA-512" hashValue="jcmebrW/txIIaGBb3dtVgHocO7k1l291YNSg8wsJrEdzzSogVXePZ9vKiCR85sQFqNKQdsumjI940Ooi2in7hw==" saltValue="1hKxi59glsCSUiBokebuiw==" spinCount="100000" sheet="1" formatColumns="0"/>
  <mergeCells count="85">
    <mergeCell ref="R11:Z11"/>
    <mergeCell ref="D17:O17"/>
    <mergeCell ref="D23:O23"/>
    <mergeCell ref="D24:F24"/>
    <mergeCell ref="A1:AW1"/>
    <mergeCell ref="AE3:AT3"/>
    <mergeCell ref="D9:P9"/>
    <mergeCell ref="R9:Z9"/>
    <mergeCell ref="AA9:AI9"/>
    <mergeCell ref="AJ9:AR9"/>
    <mergeCell ref="R6:Z7"/>
    <mergeCell ref="AA6:AI7"/>
    <mergeCell ref="B3:N3"/>
    <mergeCell ref="G24:O24"/>
    <mergeCell ref="D18:F18"/>
    <mergeCell ref="G18:O18"/>
    <mergeCell ref="D21:O21"/>
    <mergeCell ref="D11:P11"/>
    <mergeCell ref="D13:O13"/>
    <mergeCell ref="R24:Z24"/>
    <mergeCell ref="R14:Z14"/>
    <mergeCell ref="R15:Z15"/>
    <mergeCell ref="R16:Z16"/>
    <mergeCell ref="R17:Z17"/>
    <mergeCell ref="R18:Z18"/>
    <mergeCell ref="R19:Z19"/>
    <mergeCell ref="R21:Z21"/>
    <mergeCell ref="R22:Z22"/>
    <mergeCell ref="R23:Z23"/>
    <mergeCell ref="D22:O22"/>
    <mergeCell ref="D14:O14"/>
    <mergeCell ref="D15:O15"/>
    <mergeCell ref="D16:O16"/>
    <mergeCell ref="AJ29:AR29"/>
    <mergeCell ref="AJ25:AR25"/>
    <mergeCell ref="AJ6:AR7"/>
    <mergeCell ref="AJ19:AR19"/>
    <mergeCell ref="AJ21:AR21"/>
    <mergeCell ref="AJ22:AR22"/>
    <mergeCell ref="AJ23:AR23"/>
    <mergeCell ref="AJ24:AR24"/>
    <mergeCell ref="AJ11:AR11"/>
    <mergeCell ref="AJ14:AR14"/>
    <mergeCell ref="AJ15:AR15"/>
    <mergeCell ref="AJ16:AR16"/>
    <mergeCell ref="AJ17:AR17"/>
    <mergeCell ref="AJ28:AR28"/>
    <mergeCell ref="AJ18:AR18"/>
    <mergeCell ref="AA19:AI19"/>
    <mergeCell ref="AA21:AI21"/>
    <mergeCell ref="AA22:AI22"/>
    <mergeCell ref="AA23:AI23"/>
    <mergeCell ref="AA24:AI24"/>
    <mergeCell ref="AX1:AY1"/>
    <mergeCell ref="L49:AF49"/>
    <mergeCell ref="L50:AF50"/>
    <mergeCell ref="AK47:AT47"/>
    <mergeCell ref="D33:AT35"/>
    <mergeCell ref="D39:M39"/>
    <mergeCell ref="D41:M41"/>
    <mergeCell ref="D40:N40"/>
    <mergeCell ref="AJ30:AR30"/>
    <mergeCell ref="R31:Z31"/>
    <mergeCell ref="AA31:AI31"/>
    <mergeCell ref="AJ31:AR31"/>
    <mergeCell ref="L47:AF47"/>
    <mergeCell ref="R30:Z30"/>
    <mergeCell ref="AA30:AI30"/>
    <mergeCell ref="R28:Z28"/>
    <mergeCell ref="O3:AD3"/>
    <mergeCell ref="P39:W39"/>
    <mergeCell ref="P40:W40"/>
    <mergeCell ref="P41:W41"/>
    <mergeCell ref="P42:W42"/>
    <mergeCell ref="AA28:AI28"/>
    <mergeCell ref="R25:Z25"/>
    <mergeCell ref="R29:Z29"/>
    <mergeCell ref="AA29:AI29"/>
    <mergeCell ref="AA25:AI25"/>
    <mergeCell ref="AA18:AI18"/>
    <mergeCell ref="AA11:AI11"/>
    <mergeCell ref="AA14:AI14"/>
    <mergeCell ref="AA15:AI15"/>
    <mergeCell ref="AA16:AI16"/>
    <mergeCell ref="AA17:AI17"/>
  </mergeCells>
  <conditionalFormatting sqref="AS6:AW6">
    <cfRule type="expression" dxfId="18" priority="2">
      <formula>#REF!</formula>
    </cfRule>
  </conditionalFormatting>
  <dataValidations count="3">
    <dataValidation type="decimal" allowBlank="1" showInputMessage="1" showErrorMessage="1" error="Numerical values only" sqref="R9:AR9 R11:AR11 R14:AR18 R21:AR24" xr:uid="{1843A51E-3991-4656-8809-F74EBD4BBE0B}">
      <formula1>0</formula1>
      <formula2>50000000000000</formula2>
    </dataValidation>
    <dataValidation type="whole" allowBlank="1" showInputMessage="1" showErrorMessage="1" error="Numerical values only" sqref="P39:P41" xr:uid="{748DDB39-3EFE-4DD9-99E8-6CF8C7704AB1}">
      <formula1>0</formula1>
      <formula2>500000000000000</formula2>
    </dataValidation>
    <dataValidation type="date" operator="greaterThan" allowBlank="1" showInputMessage="1" showErrorMessage="1" error="Enter a date" sqref="AK47:AT47" xr:uid="{ABBBECE0-7C86-4B27-8627-67224D32EF93}">
      <formula1>44622</formula1>
    </dataValidation>
  </dataValidations>
  <pageMargins left="0.25" right="0.25" top="0.75" bottom="0.75" header="0.3" footer="0.3"/>
  <pageSetup scale="76" fitToHeight="0"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A1:BN47"/>
  <sheetViews>
    <sheetView showGridLines="0" zoomScaleNormal="100" zoomScaleSheetLayoutView="98" zoomScalePageLayoutView="70" workbookViewId="0">
      <selection activeCell="AC18" sqref="AC18:AM18"/>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80" t="s">
        <v>600</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c r="AU1" s="280"/>
      <c r="AV1" s="280"/>
      <c r="AW1" s="280"/>
      <c r="AX1" s="314" t="str">
        <f>HYPERLINK("#Instructions!N123","Instructions for Impact Fees tab »")</f>
        <v>Instructions for Impact Fees tab »</v>
      </c>
      <c r="AY1" s="314"/>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AP3" s="98" t="s">
        <v>542</v>
      </c>
    </row>
    <row r="4" spans="1:66" x14ac:dyDescent="0.2">
      <c r="D4" s="110" t="s">
        <v>238</v>
      </c>
      <c r="J4" s="350">
        <f>INDEX(val,MATCH("g_ProjectName",ref,0))</f>
        <v>0</v>
      </c>
      <c r="K4" s="350"/>
      <c r="L4" s="350"/>
      <c r="M4" s="350"/>
      <c r="N4" s="350"/>
      <c r="O4" s="350"/>
      <c r="P4" s="350"/>
      <c r="Q4" s="350"/>
      <c r="R4" s="350"/>
      <c r="S4" s="350"/>
      <c r="T4" s="350"/>
      <c r="U4" s="350"/>
      <c r="V4" s="350"/>
      <c r="W4" s="350"/>
      <c r="X4" s="350"/>
      <c r="Y4" s="350"/>
      <c r="Z4" s="350"/>
      <c r="AA4" s="350"/>
      <c r="AB4" s="350"/>
      <c r="AC4" s="350"/>
      <c r="AD4" s="350"/>
      <c r="AE4" s="350"/>
      <c r="AF4" s="350"/>
      <c r="AG4" s="350"/>
      <c r="AH4" s="350"/>
      <c r="AI4" s="350"/>
      <c r="AJ4" s="350"/>
      <c r="AK4" s="350"/>
      <c r="AL4" s="350"/>
      <c r="AM4" s="350"/>
      <c r="AN4" s="350"/>
      <c r="AO4" s="350"/>
      <c r="AP4" s="350"/>
      <c r="AQ4" s="350"/>
      <c r="AR4" s="350"/>
    </row>
    <row r="6" spans="1:66" ht="15.75" customHeight="1" x14ac:dyDescent="0.2">
      <c r="D6" s="351" t="s">
        <v>575</v>
      </c>
      <c r="E6" s="351"/>
      <c r="F6" s="351"/>
      <c r="G6" s="351"/>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K6" s="351"/>
      <c r="AL6" s="351"/>
      <c r="AM6" s="351"/>
      <c r="AN6" s="351"/>
      <c r="AO6" s="351"/>
      <c r="AP6" s="351"/>
      <c r="AQ6" s="351"/>
      <c r="AR6" s="351"/>
      <c r="AS6" s="351"/>
      <c r="AT6" s="97"/>
    </row>
    <row r="7" spans="1:66" ht="15" customHeight="1" x14ac:dyDescent="0.2">
      <c r="D7" s="351"/>
      <c r="E7" s="351"/>
      <c r="F7" s="351"/>
      <c r="G7" s="351"/>
      <c r="H7" s="351"/>
      <c r="I7" s="351"/>
      <c r="J7" s="351"/>
      <c r="K7" s="351"/>
      <c r="L7" s="351"/>
      <c r="M7" s="351"/>
      <c r="N7" s="351"/>
      <c r="O7" s="351"/>
      <c r="P7" s="351"/>
      <c r="Q7" s="351"/>
      <c r="R7" s="351"/>
      <c r="S7" s="351"/>
      <c r="T7" s="351"/>
      <c r="U7" s="351"/>
      <c r="V7" s="351"/>
      <c r="W7" s="351"/>
      <c r="X7" s="351"/>
      <c r="Y7" s="351"/>
      <c r="Z7" s="351"/>
      <c r="AA7" s="351"/>
      <c r="AB7" s="351"/>
      <c r="AC7" s="351"/>
      <c r="AD7" s="351"/>
      <c r="AE7" s="351"/>
      <c r="AF7" s="351"/>
      <c r="AG7" s="351"/>
      <c r="AH7" s="351"/>
      <c r="AI7" s="351"/>
      <c r="AJ7" s="351"/>
      <c r="AK7" s="351"/>
      <c r="AL7" s="351"/>
      <c r="AM7" s="351"/>
      <c r="AN7" s="351"/>
      <c r="AO7" s="351"/>
      <c r="AP7" s="351"/>
      <c r="AQ7" s="351"/>
      <c r="AR7" s="351"/>
      <c r="AS7" s="351"/>
    </row>
    <row r="9" spans="1:66" ht="15.75" customHeight="1" x14ac:dyDescent="0.2">
      <c r="D9" s="352" t="s">
        <v>678</v>
      </c>
      <c r="E9" s="352"/>
      <c r="F9" s="352"/>
      <c r="G9" s="352"/>
      <c r="H9" s="352"/>
      <c r="I9" s="352"/>
      <c r="J9" s="352"/>
      <c r="K9" s="352"/>
      <c r="L9" s="352"/>
      <c r="M9" s="352"/>
      <c r="N9" s="352"/>
      <c r="O9" s="352"/>
      <c r="P9" s="352"/>
      <c r="Q9" s="352"/>
      <c r="R9" s="352"/>
      <c r="S9" s="352"/>
      <c r="T9" s="352"/>
      <c r="U9" s="352"/>
      <c r="V9" s="352"/>
      <c r="W9" s="352"/>
      <c r="X9" s="352"/>
      <c r="Y9" s="352"/>
      <c r="Z9" s="352"/>
      <c r="AA9" s="352"/>
      <c r="AB9" s="352"/>
      <c r="AC9" s="352"/>
      <c r="AD9" s="352"/>
      <c r="AE9" s="352"/>
      <c r="AF9" s="352"/>
      <c r="AG9" s="352"/>
      <c r="AH9" s="352"/>
      <c r="AI9" s="352"/>
      <c r="AJ9" s="352"/>
      <c r="AK9" s="352"/>
      <c r="AL9" s="352"/>
      <c r="AM9" s="352"/>
      <c r="AN9" s="352"/>
      <c r="AO9" s="352"/>
      <c r="AP9" s="352"/>
      <c r="AQ9" s="352"/>
      <c r="AR9" s="352"/>
      <c r="AS9" s="352"/>
      <c r="AT9" s="352"/>
    </row>
    <row r="10" spans="1:66" x14ac:dyDescent="0.2">
      <c r="D10" s="352"/>
      <c r="E10" s="352"/>
      <c r="F10" s="352"/>
      <c r="G10" s="352"/>
      <c r="H10" s="352"/>
      <c r="I10" s="352"/>
      <c r="J10" s="352"/>
      <c r="K10" s="352"/>
      <c r="L10" s="352"/>
      <c r="M10" s="352"/>
      <c r="N10" s="352"/>
      <c r="O10" s="352"/>
      <c r="P10" s="352"/>
      <c r="Q10" s="352"/>
      <c r="R10" s="352"/>
      <c r="S10" s="352"/>
      <c r="T10" s="352"/>
      <c r="U10" s="352"/>
      <c r="V10" s="352"/>
      <c r="W10" s="352"/>
      <c r="X10" s="352"/>
      <c r="Y10" s="352"/>
      <c r="Z10" s="352"/>
      <c r="AA10" s="352"/>
      <c r="AB10" s="352"/>
      <c r="AC10" s="352"/>
      <c r="AD10" s="352"/>
      <c r="AE10" s="352"/>
      <c r="AF10" s="352"/>
      <c r="AG10" s="352"/>
      <c r="AH10" s="352"/>
      <c r="AI10" s="352"/>
      <c r="AJ10" s="352"/>
      <c r="AK10" s="352"/>
      <c r="AL10" s="352"/>
      <c r="AM10" s="352"/>
      <c r="AN10" s="352"/>
      <c r="AO10" s="352"/>
      <c r="AP10" s="352"/>
      <c r="AQ10" s="352"/>
      <c r="AR10" s="352"/>
      <c r="AS10" s="352"/>
      <c r="AT10" s="352"/>
    </row>
    <row r="11" spans="1:66" x14ac:dyDescent="0.2">
      <c r="D11" s="352"/>
      <c r="E11" s="352"/>
      <c r="F11" s="352"/>
      <c r="G11" s="352"/>
      <c r="H11" s="352"/>
      <c r="I11" s="352"/>
      <c r="J11" s="352"/>
      <c r="K11" s="352"/>
      <c r="L11" s="352"/>
      <c r="M11" s="352"/>
      <c r="N11" s="352"/>
      <c r="O11" s="352"/>
      <c r="P11" s="352"/>
      <c r="Q11" s="352"/>
      <c r="R11" s="352"/>
      <c r="S11" s="352"/>
      <c r="T11" s="352"/>
      <c r="U11" s="352"/>
      <c r="V11" s="352"/>
      <c r="W11" s="352"/>
      <c r="X11" s="352"/>
      <c r="Y11" s="352"/>
      <c r="Z11" s="352"/>
      <c r="AA11" s="352"/>
      <c r="AB11" s="352"/>
      <c r="AC11" s="352"/>
      <c r="AD11" s="352"/>
      <c r="AE11" s="352"/>
      <c r="AF11" s="352"/>
      <c r="AG11" s="352"/>
      <c r="AH11" s="352"/>
      <c r="AI11" s="352"/>
      <c r="AJ11" s="352"/>
      <c r="AK11" s="352"/>
      <c r="AL11" s="352"/>
      <c r="AM11" s="352"/>
      <c r="AN11" s="352"/>
      <c r="AO11" s="352"/>
      <c r="AP11" s="352"/>
      <c r="AQ11" s="352"/>
      <c r="AR11" s="352"/>
      <c r="AS11" s="352"/>
      <c r="AT11" s="352"/>
    </row>
    <row r="12" spans="1:66" x14ac:dyDescent="0.2">
      <c r="D12" s="352"/>
      <c r="E12" s="352"/>
      <c r="F12" s="352"/>
      <c r="G12" s="352"/>
      <c r="H12" s="352"/>
      <c r="I12" s="352"/>
      <c r="J12" s="352"/>
      <c r="K12" s="352"/>
      <c r="L12" s="352"/>
      <c r="M12" s="352"/>
      <c r="N12" s="352"/>
      <c r="O12" s="352"/>
      <c r="P12" s="352"/>
      <c r="Q12" s="352"/>
      <c r="R12" s="352"/>
      <c r="S12" s="352"/>
      <c r="T12" s="352"/>
      <c r="U12" s="352"/>
      <c r="V12" s="352"/>
      <c r="W12" s="352"/>
      <c r="X12" s="352"/>
      <c r="Y12" s="352"/>
      <c r="Z12" s="352"/>
      <c r="AA12" s="352"/>
      <c r="AB12" s="352"/>
      <c r="AC12" s="352"/>
      <c r="AD12" s="352"/>
      <c r="AE12" s="352"/>
      <c r="AF12" s="352"/>
      <c r="AG12" s="352"/>
      <c r="AH12" s="352"/>
      <c r="AI12" s="352"/>
      <c r="AJ12" s="352"/>
      <c r="AK12" s="352"/>
      <c r="AL12" s="352"/>
      <c r="AM12" s="352"/>
      <c r="AN12" s="352"/>
      <c r="AO12" s="352"/>
      <c r="AP12" s="352"/>
      <c r="AQ12" s="352"/>
      <c r="AR12" s="352"/>
      <c r="AS12" s="352"/>
      <c r="AT12" s="352"/>
    </row>
    <row r="13" spans="1:66" ht="15.75" customHeight="1" x14ac:dyDescent="0.2">
      <c r="D13" s="351" t="s">
        <v>576</v>
      </c>
      <c r="E13" s="351"/>
      <c r="F13" s="351"/>
      <c r="G13" s="351"/>
      <c r="H13" s="351"/>
      <c r="I13" s="351"/>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row>
    <row r="14" spans="1:66" x14ac:dyDescent="0.2">
      <c r="D14" s="351"/>
      <c r="E14" s="351"/>
      <c r="F14" s="351"/>
      <c r="G14" s="351"/>
      <c r="H14" s="351"/>
      <c r="I14" s="351"/>
      <c r="J14" s="351"/>
      <c r="K14" s="351"/>
      <c r="L14" s="351"/>
      <c r="M14" s="351"/>
      <c r="N14" s="351"/>
      <c r="O14" s="351"/>
      <c r="P14" s="351"/>
      <c r="Q14" s="351"/>
      <c r="R14" s="351"/>
      <c r="S14" s="351"/>
      <c r="T14" s="351"/>
      <c r="U14" s="351"/>
      <c r="V14" s="351"/>
      <c r="W14" s="351"/>
      <c r="X14" s="351"/>
      <c r="Y14" s="351"/>
      <c r="Z14" s="351"/>
      <c r="AA14" s="351"/>
      <c r="AB14" s="351"/>
      <c r="AC14" s="351"/>
      <c r="AD14" s="351"/>
      <c r="AE14" s="351"/>
      <c r="AF14" s="351"/>
      <c r="AG14" s="351"/>
      <c r="AH14" s="351"/>
      <c r="AI14" s="351"/>
      <c r="AJ14" s="351"/>
      <c r="AK14" s="351"/>
      <c r="AL14" s="351"/>
      <c r="AM14" s="351"/>
      <c r="AN14" s="351"/>
      <c r="AO14" s="351"/>
      <c r="AP14" s="351"/>
      <c r="AQ14" s="351"/>
      <c r="AR14" s="351"/>
      <c r="AS14" s="351"/>
      <c r="AT14" s="351"/>
    </row>
    <row r="17" spans="9:39" ht="15.75" customHeight="1" x14ac:dyDescent="0.25">
      <c r="I17" s="353" t="s">
        <v>577</v>
      </c>
      <c r="J17" s="353"/>
      <c r="K17" s="353"/>
      <c r="L17" s="353"/>
      <c r="M17" s="353"/>
      <c r="N17" s="353"/>
      <c r="O17" s="353"/>
      <c r="P17" s="353"/>
      <c r="Q17" s="353"/>
      <c r="R17" s="353"/>
      <c r="S17" s="353"/>
      <c r="T17" s="353"/>
      <c r="U17" s="353"/>
      <c r="V17" s="353"/>
      <c r="W17" s="353"/>
      <c r="X17" s="353"/>
      <c r="Y17" s="353"/>
      <c r="Z17" s="353"/>
      <c r="AA17" s="353"/>
      <c r="AB17" s="353"/>
      <c r="AC17" s="353" t="s">
        <v>578</v>
      </c>
      <c r="AD17" s="353"/>
      <c r="AE17" s="353"/>
      <c r="AF17" s="353"/>
      <c r="AG17" s="353"/>
      <c r="AH17" s="353"/>
      <c r="AI17" s="353"/>
      <c r="AJ17" s="353"/>
      <c r="AK17" s="353"/>
      <c r="AL17" s="353"/>
      <c r="AM17" s="353"/>
    </row>
    <row r="18" spans="9:39" x14ac:dyDescent="0.2">
      <c r="I18" s="349" t="s">
        <v>579</v>
      </c>
      <c r="J18" s="349"/>
      <c r="K18" s="349"/>
      <c r="L18" s="349"/>
      <c r="M18" s="349"/>
      <c r="N18" s="349"/>
      <c r="O18" s="349"/>
      <c r="P18" s="349"/>
      <c r="Q18" s="349"/>
      <c r="R18" s="349"/>
      <c r="S18" s="349"/>
      <c r="T18" s="349"/>
      <c r="U18" s="349"/>
      <c r="V18" s="349"/>
      <c r="W18" s="349"/>
      <c r="X18" s="349"/>
      <c r="Y18" s="349"/>
      <c r="Z18" s="349"/>
      <c r="AA18" s="349"/>
      <c r="AB18" s="349"/>
      <c r="AC18" s="348">
        <v>0</v>
      </c>
      <c r="AD18" s="348"/>
      <c r="AE18" s="348"/>
      <c r="AF18" s="348"/>
      <c r="AG18" s="348"/>
      <c r="AH18" s="348"/>
      <c r="AI18" s="348"/>
      <c r="AJ18" s="348"/>
      <c r="AK18" s="348"/>
      <c r="AL18" s="348"/>
      <c r="AM18" s="348"/>
    </row>
    <row r="19" spans="9:39" x14ac:dyDescent="0.2">
      <c r="I19" s="349" t="s">
        <v>580</v>
      </c>
      <c r="J19" s="349"/>
      <c r="K19" s="349"/>
      <c r="L19" s="349"/>
      <c r="M19" s="349"/>
      <c r="N19" s="349"/>
      <c r="O19" s="349"/>
      <c r="P19" s="349"/>
      <c r="Q19" s="349"/>
      <c r="R19" s="349"/>
      <c r="S19" s="349"/>
      <c r="T19" s="349"/>
      <c r="U19" s="349"/>
      <c r="V19" s="349"/>
      <c r="W19" s="349"/>
      <c r="X19" s="349"/>
      <c r="Y19" s="349"/>
      <c r="Z19" s="349"/>
      <c r="AA19" s="349"/>
      <c r="AB19" s="349"/>
      <c r="AC19" s="348">
        <v>0</v>
      </c>
      <c r="AD19" s="348"/>
      <c r="AE19" s="348"/>
      <c r="AF19" s="348"/>
      <c r="AG19" s="348"/>
      <c r="AH19" s="348"/>
      <c r="AI19" s="348"/>
      <c r="AJ19" s="348"/>
      <c r="AK19" s="348"/>
      <c r="AL19" s="348"/>
      <c r="AM19" s="348"/>
    </row>
    <row r="20" spans="9:39" x14ac:dyDescent="0.2">
      <c r="I20" s="349" t="s">
        <v>581</v>
      </c>
      <c r="J20" s="349"/>
      <c r="K20" s="349"/>
      <c r="L20" s="349"/>
      <c r="M20" s="349"/>
      <c r="N20" s="349"/>
      <c r="O20" s="349"/>
      <c r="P20" s="349"/>
      <c r="Q20" s="349"/>
      <c r="R20" s="349"/>
      <c r="S20" s="349"/>
      <c r="T20" s="349"/>
      <c r="U20" s="349"/>
      <c r="V20" s="349"/>
      <c r="W20" s="349"/>
      <c r="X20" s="349"/>
      <c r="Y20" s="349"/>
      <c r="Z20" s="349"/>
      <c r="AA20" s="349"/>
      <c r="AB20" s="349"/>
      <c r="AC20" s="348">
        <v>0</v>
      </c>
      <c r="AD20" s="348"/>
      <c r="AE20" s="348"/>
      <c r="AF20" s="348"/>
      <c r="AG20" s="348"/>
      <c r="AH20" s="348"/>
      <c r="AI20" s="348"/>
      <c r="AJ20" s="348"/>
      <c r="AK20" s="348"/>
      <c r="AL20" s="348"/>
      <c r="AM20" s="348"/>
    </row>
    <row r="21" spans="9:39" x14ac:dyDescent="0.2">
      <c r="I21" s="349" t="s">
        <v>582</v>
      </c>
      <c r="J21" s="349"/>
      <c r="K21" s="349"/>
      <c r="L21" s="349"/>
      <c r="M21" s="349"/>
      <c r="N21" s="349"/>
      <c r="O21" s="349"/>
      <c r="P21" s="349"/>
      <c r="Q21" s="349"/>
      <c r="R21" s="349"/>
      <c r="S21" s="349"/>
      <c r="T21" s="349"/>
      <c r="U21" s="349"/>
      <c r="V21" s="349"/>
      <c r="W21" s="349"/>
      <c r="X21" s="349"/>
      <c r="Y21" s="349"/>
      <c r="Z21" s="349"/>
      <c r="AA21" s="349"/>
      <c r="AB21" s="349"/>
      <c r="AC21" s="348">
        <v>0</v>
      </c>
      <c r="AD21" s="348"/>
      <c r="AE21" s="348"/>
      <c r="AF21" s="348"/>
      <c r="AG21" s="348"/>
      <c r="AH21" s="348"/>
      <c r="AI21" s="348"/>
      <c r="AJ21" s="348"/>
      <c r="AK21" s="348"/>
      <c r="AL21" s="348"/>
      <c r="AM21" s="348"/>
    </row>
    <row r="22" spans="9:39" x14ac:dyDescent="0.2">
      <c r="I22" s="349" t="s">
        <v>583</v>
      </c>
      <c r="J22" s="349"/>
      <c r="K22" s="349"/>
      <c r="L22" s="349"/>
      <c r="M22" s="349"/>
      <c r="N22" s="349"/>
      <c r="O22" s="349"/>
      <c r="P22" s="349"/>
      <c r="Q22" s="349"/>
      <c r="R22" s="349"/>
      <c r="S22" s="349"/>
      <c r="T22" s="349"/>
      <c r="U22" s="349"/>
      <c r="V22" s="349"/>
      <c r="W22" s="349"/>
      <c r="X22" s="349"/>
      <c r="Y22" s="349"/>
      <c r="Z22" s="349"/>
      <c r="AA22" s="349"/>
      <c r="AB22" s="349"/>
      <c r="AC22" s="348">
        <v>0</v>
      </c>
      <c r="AD22" s="348"/>
      <c r="AE22" s="348"/>
      <c r="AF22" s="348"/>
      <c r="AG22" s="348"/>
      <c r="AH22" s="348"/>
      <c r="AI22" s="348"/>
      <c r="AJ22" s="348"/>
      <c r="AK22" s="348"/>
      <c r="AL22" s="348"/>
      <c r="AM22" s="348"/>
    </row>
    <row r="23" spans="9:39" x14ac:dyDescent="0.2">
      <c r="I23" s="349" t="s">
        <v>584</v>
      </c>
      <c r="J23" s="349"/>
      <c r="K23" s="349"/>
      <c r="L23" s="349"/>
      <c r="M23" s="349"/>
      <c r="N23" s="349"/>
      <c r="O23" s="349"/>
      <c r="P23" s="349"/>
      <c r="Q23" s="349"/>
      <c r="R23" s="349"/>
      <c r="S23" s="349"/>
      <c r="T23" s="349"/>
      <c r="U23" s="349"/>
      <c r="V23" s="349"/>
      <c r="W23" s="349"/>
      <c r="X23" s="349"/>
      <c r="Y23" s="349"/>
      <c r="Z23" s="349"/>
      <c r="AA23" s="349"/>
      <c r="AB23" s="349"/>
      <c r="AC23" s="348">
        <v>0</v>
      </c>
      <c r="AD23" s="348"/>
      <c r="AE23" s="348"/>
      <c r="AF23" s="348"/>
      <c r="AG23" s="348"/>
      <c r="AH23" s="348"/>
      <c r="AI23" s="348"/>
      <c r="AJ23" s="348"/>
      <c r="AK23" s="348"/>
      <c r="AL23" s="348"/>
      <c r="AM23" s="348"/>
    </row>
    <row r="24" spans="9:39" x14ac:dyDescent="0.2">
      <c r="I24" s="349" t="s">
        <v>585</v>
      </c>
      <c r="J24" s="349"/>
      <c r="K24" s="349"/>
      <c r="L24" s="349"/>
      <c r="M24" s="349"/>
      <c r="N24" s="349"/>
      <c r="O24" s="349"/>
      <c r="P24" s="349"/>
      <c r="Q24" s="349"/>
      <c r="R24" s="349"/>
      <c r="S24" s="349"/>
      <c r="T24" s="349"/>
      <c r="U24" s="349"/>
      <c r="V24" s="349"/>
      <c r="W24" s="349"/>
      <c r="X24" s="349"/>
      <c r="Y24" s="349"/>
      <c r="Z24" s="349"/>
      <c r="AA24" s="349"/>
      <c r="AB24" s="349"/>
      <c r="AC24" s="348">
        <v>0</v>
      </c>
      <c r="AD24" s="348"/>
      <c r="AE24" s="348"/>
      <c r="AF24" s="348"/>
      <c r="AG24" s="348"/>
      <c r="AH24" s="348"/>
      <c r="AI24" s="348"/>
      <c r="AJ24" s="348"/>
      <c r="AK24" s="348"/>
      <c r="AL24" s="348"/>
      <c r="AM24" s="348"/>
    </row>
    <row r="25" spans="9:39" x14ac:dyDescent="0.2">
      <c r="I25" s="349" t="s">
        <v>586</v>
      </c>
      <c r="J25" s="349"/>
      <c r="K25" s="349"/>
      <c r="L25" s="349"/>
      <c r="M25" s="349"/>
      <c r="N25" s="349"/>
      <c r="O25" s="349"/>
      <c r="P25" s="349"/>
      <c r="Q25" s="349"/>
      <c r="R25" s="349"/>
      <c r="S25" s="349"/>
      <c r="T25" s="349"/>
      <c r="U25" s="349"/>
      <c r="V25" s="349"/>
      <c r="W25" s="349"/>
      <c r="X25" s="349"/>
      <c r="Y25" s="349"/>
      <c r="Z25" s="349"/>
      <c r="AA25" s="349"/>
      <c r="AB25" s="349"/>
      <c r="AC25" s="348">
        <v>0</v>
      </c>
      <c r="AD25" s="348"/>
      <c r="AE25" s="348"/>
      <c r="AF25" s="348"/>
      <c r="AG25" s="348"/>
      <c r="AH25" s="348"/>
      <c r="AI25" s="348"/>
      <c r="AJ25" s="348"/>
      <c r="AK25" s="348"/>
      <c r="AL25" s="348"/>
      <c r="AM25" s="348"/>
    </row>
    <row r="26" spans="9:39" x14ac:dyDescent="0.2">
      <c r="I26" s="349" t="s">
        <v>587</v>
      </c>
      <c r="J26" s="349"/>
      <c r="K26" s="349"/>
      <c r="L26" s="349"/>
      <c r="M26" s="349"/>
      <c r="N26" s="349"/>
      <c r="O26" s="349"/>
      <c r="P26" s="349"/>
      <c r="Q26" s="349"/>
      <c r="R26" s="349"/>
      <c r="S26" s="349"/>
      <c r="T26" s="349"/>
      <c r="U26" s="349"/>
      <c r="V26" s="349"/>
      <c r="W26" s="349"/>
      <c r="X26" s="349"/>
      <c r="Y26" s="349"/>
      <c r="Z26" s="349"/>
      <c r="AA26" s="349"/>
      <c r="AB26" s="349"/>
      <c r="AC26" s="348">
        <v>0</v>
      </c>
      <c r="AD26" s="348"/>
      <c r="AE26" s="348"/>
      <c r="AF26" s="348"/>
      <c r="AG26" s="348"/>
      <c r="AH26" s="348"/>
      <c r="AI26" s="348"/>
      <c r="AJ26" s="348"/>
      <c r="AK26" s="348"/>
      <c r="AL26" s="348"/>
      <c r="AM26" s="348"/>
    </row>
    <row r="27" spans="9:39" x14ac:dyDescent="0.2">
      <c r="I27" s="349" t="s">
        <v>588</v>
      </c>
      <c r="J27" s="349"/>
      <c r="K27" s="349"/>
      <c r="L27" s="349"/>
      <c r="M27" s="349"/>
      <c r="N27" s="349"/>
      <c r="O27" s="349"/>
      <c r="P27" s="349"/>
      <c r="Q27" s="349"/>
      <c r="R27" s="349"/>
      <c r="S27" s="349"/>
      <c r="T27" s="349"/>
      <c r="U27" s="349"/>
      <c r="V27" s="349"/>
      <c r="W27" s="349"/>
      <c r="X27" s="349"/>
      <c r="Y27" s="349"/>
      <c r="Z27" s="349"/>
      <c r="AA27" s="349"/>
      <c r="AB27" s="349"/>
      <c r="AC27" s="348">
        <v>0</v>
      </c>
      <c r="AD27" s="348"/>
      <c r="AE27" s="348"/>
      <c r="AF27" s="348"/>
      <c r="AG27" s="348"/>
      <c r="AH27" s="348"/>
      <c r="AI27" s="348"/>
      <c r="AJ27" s="348"/>
      <c r="AK27" s="348"/>
      <c r="AL27" s="348"/>
      <c r="AM27" s="348"/>
    </row>
    <row r="28" spans="9:39" x14ac:dyDescent="0.2">
      <c r="I28" s="349" t="s">
        <v>589</v>
      </c>
      <c r="J28" s="349"/>
      <c r="K28" s="349"/>
      <c r="L28" s="349"/>
      <c r="M28" s="349"/>
      <c r="N28" s="349"/>
      <c r="O28" s="349"/>
      <c r="P28" s="349"/>
      <c r="Q28" s="349"/>
      <c r="R28" s="349"/>
      <c r="S28" s="349"/>
      <c r="T28" s="349"/>
      <c r="U28" s="349"/>
      <c r="V28" s="349"/>
      <c r="W28" s="349"/>
      <c r="X28" s="349"/>
      <c r="Y28" s="349"/>
      <c r="Z28" s="349"/>
      <c r="AA28" s="349"/>
      <c r="AB28" s="349"/>
      <c r="AC28" s="348">
        <v>0</v>
      </c>
      <c r="AD28" s="348"/>
      <c r="AE28" s="348"/>
      <c r="AF28" s="348"/>
      <c r="AG28" s="348"/>
      <c r="AH28" s="348"/>
      <c r="AI28" s="348"/>
      <c r="AJ28" s="348"/>
      <c r="AK28" s="348"/>
      <c r="AL28" s="348"/>
      <c r="AM28" s="348"/>
    </row>
    <row r="29" spans="9:39" x14ac:dyDescent="0.2">
      <c r="I29" s="349" t="s">
        <v>590</v>
      </c>
      <c r="J29" s="349"/>
      <c r="K29" s="349"/>
      <c r="L29" s="349"/>
      <c r="M29" s="349"/>
      <c r="N29" s="349"/>
      <c r="O29" s="349"/>
      <c r="P29" s="349"/>
      <c r="Q29" s="349"/>
      <c r="R29" s="349"/>
      <c r="S29" s="349"/>
      <c r="T29" s="349"/>
      <c r="U29" s="349"/>
      <c r="V29" s="349"/>
      <c r="W29" s="349"/>
      <c r="X29" s="349"/>
      <c r="Y29" s="349"/>
      <c r="Z29" s="349"/>
      <c r="AA29" s="349"/>
      <c r="AB29" s="349"/>
      <c r="AC29" s="348">
        <v>0</v>
      </c>
      <c r="AD29" s="348"/>
      <c r="AE29" s="348"/>
      <c r="AF29" s="348"/>
      <c r="AG29" s="348"/>
      <c r="AH29" s="348"/>
      <c r="AI29" s="348"/>
      <c r="AJ29" s="348"/>
      <c r="AK29" s="348"/>
      <c r="AL29" s="348"/>
      <c r="AM29" s="348"/>
    </row>
    <row r="30" spans="9:39" x14ac:dyDescent="0.2">
      <c r="I30" s="349" t="s">
        <v>591</v>
      </c>
      <c r="J30" s="349"/>
      <c r="K30" s="349"/>
      <c r="L30" s="349"/>
      <c r="M30" s="349"/>
      <c r="N30" s="349"/>
      <c r="O30" s="349"/>
      <c r="P30" s="349"/>
      <c r="Q30" s="349"/>
      <c r="R30" s="349"/>
      <c r="S30" s="349"/>
      <c r="T30" s="349"/>
      <c r="U30" s="349"/>
      <c r="V30" s="349"/>
      <c r="W30" s="349"/>
      <c r="X30" s="349"/>
      <c r="Y30" s="349"/>
      <c r="Z30" s="349"/>
      <c r="AA30" s="349"/>
      <c r="AB30" s="349"/>
      <c r="AC30" s="348">
        <v>0</v>
      </c>
      <c r="AD30" s="348"/>
      <c r="AE30" s="348"/>
      <c r="AF30" s="348"/>
      <c r="AG30" s="348"/>
      <c r="AH30" s="348"/>
      <c r="AI30" s="348"/>
      <c r="AJ30" s="348"/>
      <c r="AK30" s="348"/>
      <c r="AL30" s="348"/>
      <c r="AM30" s="348"/>
    </row>
    <row r="31" spans="9:39" x14ac:dyDescent="0.2">
      <c r="I31" s="349" t="s">
        <v>592</v>
      </c>
      <c r="J31" s="349"/>
      <c r="K31" s="349"/>
      <c r="L31" s="349"/>
      <c r="M31" s="349"/>
      <c r="N31" s="349"/>
      <c r="O31" s="349"/>
      <c r="P31" s="349"/>
      <c r="Q31" s="349"/>
      <c r="R31" s="349"/>
      <c r="S31" s="349"/>
      <c r="T31" s="349"/>
      <c r="U31" s="349"/>
      <c r="V31" s="349"/>
      <c r="W31" s="349"/>
      <c r="X31" s="349"/>
      <c r="Y31" s="349"/>
      <c r="Z31" s="349"/>
      <c r="AA31" s="349"/>
      <c r="AB31" s="349"/>
      <c r="AC31" s="348">
        <v>0</v>
      </c>
      <c r="AD31" s="348"/>
      <c r="AE31" s="348"/>
      <c r="AF31" s="348"/>
      <c r="AG31" s="348"/>
      <c r="AH31" s="348"/>
      <c r="AI31" s="348"/>
      <c r="AJ31" s="348"/>
      <c r="AK31" s="348"/>
      <c r="AL31" s="348"/>
      <c r="AM31" s="348"/>
    </row>
    <row r="32" spans="9:39" x14ac:dyDescent="0.2">
      <c r="I32" s="349" t="s">
        <v>593</v>
      </c>
      <c r="J32" s="349"/>
      <c r="K32" s="349"/>
      <c r="L32" s="349"/>
      <c r="M32" s="349"/>
      <c r="N32" s="349"/>
      <c r="O32" s="349"/>
      <c r="P32" s="349"/>
      <c r="Q32" s="349"/>
      <c r="R32" s="349"/>
      <c r="S32" s="349"/>
      <c r="T32" s="349"/>
      <c r="U32" s="349"/>
      <c r="V32" s="349"/>
      <c r="W32" s="349"/>
      <c r="X32" s="349"/>
      <c r="Y32" s="349"/>
      <c r="Z32" s="349"/>
      <c r="AA32" s="349"/>
      <c r="AB32" s="349"/>
      <c r="AC32" s="348">
        <v>0</v>
      </c>
      <c r="AD32" s="348"/>
      <c r="AE32" s="348"/>
      <c r="AF32" s="348"/>
      <c r="AG32" s="348"/>
      <c r="AH32" s="348"/>
      <c r="AI32" s="348"/>
      <c r="AJ32" s="348"/>
      <c r="AK32" s="348"/>
      <c r="AL32" s="348"/>
      <c r="AM32" s="348"/>
    </row>
    <row r="33" spans="4:46" ht="15" customHeight="1" x14ac:dyDescent="0.2">
      <c r="D33" s="119"/>
      <c r="E33" s="119"/>
      <c r="F33" s="119"/>
      <c r="G33" s="119"/>
      <c r="H33" s="119"/>
      <c r="I33" s="349" t="s">
        <v>594</v>
      </c>
      <c r="J33" s="349"/>
      <c r="K33" s="349"/>
      <c r="L33" s="349"/>
      <c r="M33" s="349"/>
      <c r="N33" s="349"/>
      <c r="O33" s="349"/>
      <c r="P33" s="349"/>
      <c r="Q33" s="349"/>
      <c r="R33" s="349"/>
      <c r="S33" s="349"/>
      <c r="T33" s="349"/>
      <c r="U33" s="349"/>
      <c r="V33" s="349"/>
      <c r="W33" s="349"/>
      <c r="X33" s="349"/>
      <c r="Y33" s="349"/>
      <c r="Z33" s="349"/>
      <c r="AA33" s="349"/>
      <c r="AB33" s="349"/>
      <c r="AC33" s="348">
        <v>0</v>
      </c>
      <c r="AD33" s="348"/>
      <c r="AE33" s="348"/>
      <c r="AF33" s="348"/>
      <c r="AG33" s="348"/>
      <c r="AH33" s="348"/>
      <c r="AI33" s="348"/>
      <c r="AJ33" s="348"/>
      <c r="AK33" s="348"/>
      <c r="AL33" s="348"/>
      <c r="AM33" s="348"/>
      <c r="AN33" s="119"/>
      <c r="AO33" s="119"/>
      <c r="AP33" s="119"/>
      <c r="AQ33" s="119"/>
      <c r="AR33" s="119"/>
      <c r="AS33" s="119"/>
      <c r="AT33" s="119"/>
    </row>
    <row r="34" spans="4:46" x14ac:dyDescent="0.2">
      <c r="D34" s="119"/>
      <c r="E34" s="119"/>
      <c r="F34" s="119"/>
      <c r="G34" s="119"/>
      <c r="H34" s="119"/>
      <c r="I34" s="344" t="s">
        <v>595</v>
      </c>
      <c r="J34" s="345"/>
      <c r="K34" s="345"/>
      <c r="L34" s="346"/>
      <c r="M34" s="346"/>
      <c r="N34" s="346"/>
      <c r="O34" s="346"/>
      <c r="P34" s="346"/>
      <c r="Q34" s="346"/>
      <c r="R34" s="346"/>
      <c r="S34" s="346"/>
      <c r="T34" s="346"/>
      <c r="U34" s="346"/>
      <c r="V34" s="346"/>
      <c r="W34" s="346"/>
      <c r="X34" s="346"/>
      <c r="Y34" s="346"/>
      <c r="Z34" s="346"/>
      <c r="AA34" s="346"/>
      <c r="AB34" s="347"/>
      <c r="AC34" s="348">
        <v>0</v>
      </c>
      <c r="AD34" s="348"/>
      <c r="AE34" s="348"/>
      <c r="AF34" s="348"/>
      <c r="AG34" s="348"/>
      <c r="AH34" s="348"/>
      <c r="AI34" s="348"/>
      <c r="AJ34" s="348"/>
      <c r="AK34" s="348"/>
      <c r="AL34" s="348"/>
      <c r="AM34" s="348"/>
      <c r="AN34" s="119"/>
      <c r="AO34" s="119"/>
      <c r="AP34" s="119"/>
      <c r="AQ34" s="119"/>
      <c r="AR34" s="119"/>
      <c r="AS34" s="119"/>
      <c r="AT34" s="119"/>
    </row>
    <row r="35" spans="4:46" x14ac:dyDescent="0.2">
      <c r="D35" s="119"/>
      <c r="E35" s="119"/>
      <c r="F35" s="119"/>
      <c r="G35" s="119"/>
      <c r="H35" s="119"/>
      <c r="I35" s="344" t="s">
        <v>595</v>
      </c>
      <c r="J35" s="345"/>
      <c r="K35" s="345"/>
      <c r="L35" s="346"/>
      <c r="M35" s="346"/>
      <c r="N35" s="346"/>
      <c r="O35" s="346"/>
      <c r="P35" s="346"/>
      <c r="Q35" s="346"/>
      <c r="R35" s="346"/>
      <c r="S35" s="346"/>
      <c r="T35" s="346"/>
      <c r="U35" s="346"/>
      <c r="V35" s="346"/>
      <c r="W35" s="346"/>
      <c r="X35" s="346"/>
      <c r="Y35" s="346"/>
      <c r="Z35" s="346"/>
      <c r="AA35" s="346"/>
      <c r="AB35" s="347"/>
      <c r="AC35" s="348">
        <v>0</v>
      </c>
      <c r="AD35" s="348"/>
      <c r="AE35" s="348"/>
      <c r="AF35" s="348"/>
      <c r="AG35" s="348"/>
      <c r="AH35" s="348"/>
      <c r="AI35" s="348"/>
      <c r="AJ35" s="348"/>
      <c r="AK35" s="348"/>
      <c r="AL35" s="348"/>
      <c r="AM35" s="348"/>
      <c r="AN35" s="119"/>
      <c r="AO35" s="119"/>
      <c r="AP35" s="119"/>
      <c r="AQ35" s="119"/>
      <c r="AR35" s="119"/>
      <c r="AS35" s="119"/>
      <c r="AT35" s="119"/>
    </row>
    <row r="36" spans="4:46" x14ac:dyDescent="0.2">
      <c r="I36" s="344" t="s">
        <v>595</v>
      </c>
      <c r="J36" s="345"/>
      <c r="K36" s="345"/>
      <c r="L36" s="346"/>
      <c r="M36" s="346"/>
      <c r="N36" s="346"/>
      <c r="O36" s="346"/>
      <c r="P36" s="346"/>
      <c r="Q36" s="346"/>
      <c r="R36" s="346"/>
      <c r="S36" s="346"/>
      <c r="T36" s="346"/>
      <c r="U36" s="346"/>
      <c r="V36" s="346"/>
      <c r="W36" s="346"/>
      <c r="X36" s="346"/>
      <c r="Y36" s="346"/>
      <c r="Z36" s="346"/>
      <c r="AA36" s="346"/>
      <c r="AB36" s="347"/>
      <c r="AC36" s="348">
        <v>0</v>
      </c>
      <c r="AD36" s="348"/>
      <c r="AE36" s="348"/>
      <c r="AF36" s="348"/>
      <c r="AG36" s="348"/>
      <c r="AH36" s="348"/>
      <c r="AI36" s="348"/>
      <c r="AJ36" s="348"/>
      <c r="AK36" s="348"/>
      <c r="AL36" s="348"/>
      <c r="AM36" s="348"/>
    </row>
    <row r="37" spans="4:46" x14ac:dyDescent="0.2">
      <c r="I37" s="344" t="s">
        <v>595</v>
      </c>
      <c r="J37" s="345"/>
      <c r="K37" s="345"/>
      <c r="L37" s="346"/>
      <c r="M37" s="346"/>
      <c r="N37" s="346"/>
      <c r="O37" s="346"/>
      <c r="P37" s="346"/>
      <c r="Q37" s="346"/>
      <c r="R37" s="346"/>
      <c r="S37" s="346"/>
      <c r="T37" s="346"/>
      <c r="U37" s="346"/>
      <c r="V37" s="346"/>
      <c r="W37" s="346"/>
      <c r="X37" s="346"/>
      <c r="Y37" s="346"/>
      <c r="Z37" s="346"/>
      <c r="AA37" s="346"/>
      <c r="AB37" s="347"/>
      <c r="AC37" s="348">
        <v>0</v>
      </c>
      <c r="AD37" s="348"/>
      <c r="AE37" s="348"/>
      <c r="AF37" s="348"/>
      <c r="AG37" s="348"/>
      <c r="AH37" s="348"/>
      <c r="AI37" s="348"/>
      <c r="AJ37" s="348"/>
      <c r="AK37" s="348"/>
      <c r="AL37" s="348"/>
      <c r="AM37" s="348"/>
    </row>
    <row r="38" spans="4:46" x14ac:dyDescent="0.2">
      <c r="I38" s="344" t="s">
        <v>595</v>
      </c>
      <c r="J38" s="345"/>
      <c r="K38" s="345"/>
      <c r="L38" s="346"/>
      <c r="M38" s="346"/>
      <c r="N38" s="346"/>
      <c r="O38" s="346"/>
      <c r="P38" s="346"/>
      <c r="Q38" s="346"/>
      <c r="R38" s="346"/>
      <c r="S38" s="346"/>
      <c r="T38" s="346"/>
      <c r="U38" s="346"/>
      <c r="V38" s="346"/>
      <c r="W38" s="346"/>
      <c r="X38" s="346"/>
      <c r="Y38" s="346"/>
      <c r="Z38" s="346"/>
      <c r="AA38" s="346"/>
      <c r="AB38" s="347"/>
      <c r="AC38" s="348">
        <v>0</v>
      </c>
      <c r="AD38" s="348"/>
      <c r="AE38" s="348"/>
      <c r="AF38" s="348"/>
      <c r="AG38" s="348"/>
      <c r="AH38" s="348"/>
      <c r="AI38" s="348"/>
      <c r="AJ38" s="348"/>
      <c r="AK38" s="348"/>
      <c r="AL38" s="348"/>
      <c r="AM38" s="348"/>
    </row>
    <row r="39" spans="4:46" ht="15.75" x14ac:dyDescent="0.25">
      <c r="I39" s="342" t="s">
        <v>596</v>
      </c>
      <c r="J39" s="342"/>
      <c r="K39" s="342"/>
      <c r="L39" s="342"/>
      <c r="M39" s="342"/>
      <c r="N39" s="342"/>
      <c r="O39" s="342"/>
      <c r="P39" s="342"/>
      <c r="Q39" s="342"/>
      <c r="R39" s="342"/>
      <c r="S39" s="342"/>
      <c r="T39" s="342"/>
      <c r="U39" s="342"/>
      <c r="V39" s="342"/>
      <c r="W39" s="342"/>
      <c r="X39" s="342"/>
      <c r="Y39" s="342"/>
      <c r="Z39" s="342"/>
      <c r="AA39" s="342"/>
      <c r="AB39" s="342"/>
      <c r="AC39" s="343">
        <f>SUM(AC18:AM38)</f>
        <v>0</v>
      </c>
      <c r="AD39" s="343"/>
      <c r="AE39" s="343"/>
      <c r="AF39" s="343"/>
      <c r="AG39" s="343"/>
      <c r="AH39" s="343"/>
      <c r="AI39" s="343"/>
      <c r="AJ39" s="343"/>
      <c r="AK39" s="343"/>
      <c r="AL39" s="343"/>
      <c r="AM39" s="343"/>
    </row>
    <row r="42" spans="4:46" x14ac:dyDescent="0.2">
      <c r="K42" s="100" t="s">
        <v>597</v>
      </c>
      <c r="L42" s="329"/>
      <c r="M42" s="329"/>
      <c r="N42" s="329"/>
      <c r="O42" s="329"/>
      <c r="P42" s="329"/>
      <c r="Q42" s="329"/>
      <c r="R42" s="329"/>
      <c r="S42" s="329"/>
      <c r="T42" s="329"/>
      <c r="U42" s="329"/>
      <c r="V42" s="329"/>
      <c r="W42" s="329"/>
      <c r="X42" s="329"/>
      <c r="Y42" s="329"/>
      <c r="Z42" s="329"/>
      <c r="AA42" s="329"/>
      <c r="AB42" s="329"/>
      <c r="AC42" s="329"/>
      <c r="AD42" s="329"/>
      <c r="AE42" s="329"/>
      <c r="AF42" s="329"/>
      <c r="AJ42" s="100" t="s">
        <v>598</v>
      </c>
      <c r="AK42" s="330"/>
      <c r="AL42" s="330"/>
      <c r="AM42" s="330"/>
      <c r="AN42" s="330"/>
      <c r="AO42" s="330"/>
      <c r="AP42" s="330"/>
      <c r="AQ42" s="330"/>
      <c r="AR42" s="330"/>
      <c r="AS42" s="330"/>
      <c r="AT42" s="330"/>
    </row>
    <row r="43" spans="4:46" x14ac:dyDescent="0.2">
      <c r="K43" s="100" t="s">
        <v>601</v>
      </c>
      <c r="L43" s="329"/>
      <c r="M43" s="329"/>
      <c r="N43" s="329"/>
      <c r="O43" s="329"/>
      <c r="P43" s="329"/>
      <c r="Q43" s="329"/>
      <c r="R43" s="329"/>
      <c r="S43" s="329"/>
      <c r="T43" s="329"/>
      <c r="U43" s="329"/>
      <c r="V43" s="329"/>
      <c r="W43" s="329"/>
      <c r="X43" s="329"/>
      <c r="Y43" s="329"/>
      <c r="Z43" s="329"/>
      <c r="AA43" s="329"/>
      <c r="AB43" s="329"/>
      <c r="AC43" s="329"/>
      <c r="AD43" s="329"/>
      <c r="AE43" s="329"/>
      <c r="AF43" s="329"/>
      <c r="AJ43" s="100" t="s">
        <v>537</v>
      </c>
      <c r="AK43" s="330"/>
      <c r="AL43" s="330"/>
      <c r="AM43" s="330"/>
      <c r="AN43" s="330"/>
      <c r="AO43" s="330"/>
      <c r="AP43" s="330"/>
      <c r="AQ43" s="330"/>
      <c r="AR43" s="330"/>
      <c r="AS43" s="330"/>
      <c r="AT43" s="330"/>
    </row>
    <row r="44" spans="4:46" x14ac:dyDescent="0.2">
      <c r="K44" s="100" t="s">
        <v>574</v>
      </c>
      <c r="L44" s="329"/>
      <c r="M44" s="329"/>
      <c r="N44" s="329"/>
      <c r="O44" s="329"/>
      <c r="P44" s="329"/>
      <c r="Q44" s="329"/>
      <c r="R44" s="329"/>
      <c r="S44" s="329"/>
      <c r="T44" s="329"/>
      <c r="U44" s="329"/>
      <c r="V44" s="329"/>
      <c r="W44" s="329"/>
      <c r="X44" s="329"/>
      <c r="Y44" s="329"/>
      <c r="Z44" s="329"/>
      <c r="AA44" s="329"/>
      <c r="AB44" s="329"/>
      <c r="AC44" s="329"/>
      <c r="AD44" s="329"/>
      <c r="AE44" s="329"/>
      <c r="AF44" s="329"/>
      <c r="AJ44" s="100" t="s">
        <v>313</v>
      </c>
      <c r="AK44" s="330"/>
      <c r="AL44" s="330"/>
      <c r="AM44" s="330"/>
      <c r="AN44" s="330"/>
      <c r="AO44" s="330"/>
      <c r="AP44" s="330"/>
      <c r="AQ44" s="330"/>
      <c r="AR44" s="330"/>
      <c r="AS44" s="330"/>
      <c r="AT44" s="330"/>
    </row>
    <row r="45" spans="4:46" x14ac:dyDescent="0.2">
      <c r="J45" s="100"/>
    </row>
    <row r="47" spans="4:46" x14ac:dyDescent="0.2">
      <c r="K47" s="100" t="s">
        <v>599</v>
      </c>
      <c r="L47" s="335"/>
      <c r="M47" s="335"/>
      <c r="N47" s="335"/>
      <c r="O47" s="335"/>
      <c r="P47" s="335"/>
      <c r="Q47" s="335"/>
      <c r="R47" s="335"/>
      <c r="S47" s="335"/>
      <c r="T47" s="335"/>
      <c r="U47" s="335"/>
      <c r="V47" s="335"/>
      <c r="W47" s="335"/>
      <c r="X47" s="335"/>
      <c r="Y47" s="335"/>
      <c r="Z47" s="335"/>
      <c r="AA47" s="335"/>
      <c r="AB47" s="335"/>
      <c r="AC47" s="335"/>
      <c r="AD47" s="335"/>
      <c r="AE47" s="335"/>
      <c r="AF47" s="335"/>
    </row>
  </sheetData>
  <sheetProtection algorithmName="SHA-512" hashValue="zdbtpbJyE8sT792kpBbi4FyMnRR0rti2TcmdzvFj6NwO+UBvYwgdKE1VaDwnZGv81gejwE51ajzqBMderXd+aw==" saltValue="L3BDwTAFg40agTQiBLA5Ig==" spinCount="100000" sheet="1" objects="1" scenarios="1"/>
  <mergeCells count="64">
    <mergeCell ref="I20:AB20"/>
    <mergeCell ref="AC20:AM20"/>
    <mergeCell ref="I21:AB21"/>
    <mergeCell ref="AC19:AM19"/>
    <mergeCell ref="A1:AW1"/>
    <mergeCell ref="J4:AR4"/>
    <mergeCell ref="D6:AS7"/>
    <mergeCell ref="D9:AT12"/>
    <mergeCell ref="D13:AT14"/>
    <mergeCell ref="I17:AB17"/>
    <mergeCell ref="AC17:AM17"/>
    <mergeCell ref="I18:AB18"/>
    <mergeCell ref="AC18:AM18"/>
    <mergeCell ref="I19:AB19"/>
    <mergeCell ref="AC21:AM21"/>
    <mergeCell ref="L47:AF47"/>
    <mergeCell ref="AK44:AT44"/>
    <mergeCell ref="L42:AF42"/>
    <mergeCell ref="AK42:AT42"/>
    <mergeCell ref="AK43:AT43"/>
    <mergeCell ref="L43:AF43"/>
    <mergeCell ref="L44:AF44"/>
    <mergeCell ref="I22:AB22"/>
    <mergeCell ref="AC22:AM22"/>
    <mergeCell ref="I33:AB33"/>
    <mergeCell ref="AC33:AM33"/>
    <mergeCell ref="I31:AB31"/>
    <mergeCell ref="AC31:AM31"/>
    <mergeCell ref="I32:AB32"/>
    <mergeCell ref="AC32:AM32"/>
    <mergeCell ref="I29:AB29"/>
    <mergeCell ref="AC29:AM29"/>
    <mergeCell ref="AC28:AM28"/>
    <mergeCell ref="I23:AB23"/>
    <mergeCell ref="AC34:AM34"/>
    <mergeCell ref="AC35:AM35"/>
    <mergeCell ref="AC23:AM23"/>
    <mergeCell ref="I24:AB24"/>
    <mergeCell ref="AC24:AM24"/>
    <mergeCell ref="I25:AB25"/>
    <mergeCell ref="AC25:AM25"/>
    <mergeCell ref="I26:AB26"/>
    <mergeCell ref="AC26:AM26"/>
    <mergeCell ref="I30:AB30"/>
    <mergeCell ref="AC30:AM30"/>
    <mergeCell ref="I27:AB27"/>
    <mergeCell ref="AC27:AM27"/>
    <mergeCell ref="I28:AB28"/>
    <mergeCell ref="AX1:AY1"/>
    <mergeCell ref="I39:AB39"/>
    <mergeCell ref="AC39:AM39"/>
    <mergeCell ref="I34:K34"/>
    <mergeCell ref="L34:AB34"/>
    <mergeCell ref="I35:K35"/>
    <mergeCell ref="L35:AB35"/>
    <mergeCell ref="I36:K36"/>
    <mergeCell ref="L36:AB36"/>
    <mergeCell ref="I37:K37"/>
    <mergeCell ref="L37:AB37"/>
    <mergeCell ref="AC36:AM36"/>
    <mergeCell ref="AC37:AM37"/>
    <mergeCell ref="AC38:AM38"/>
    <mergeCell ref="I38:K38"/>
    <mergeCell ref="L38:AB38"/>
  </mergeCells>
  <conditionalFormatting sqref="AT6:AW6">
    <cfRule type="expression" dxfId="17" priority="1">
      <formula>#REF!</formula>
    </cfRule>
  </conditionalFormatting>
  <dataValidations count="1">
    <dataValidation type="decimal" allowBlank="1" showInputMessage="1" showErrorMessage="1" error="Please enter a number." sqref="AC18:AM38" xr:uid="{D600198C-D767-4369-90DE-FCD1CC7C770A}">
      <formula1>0</formula1>
      <formula2>5000000000000</formula2>
    </dataValidation>
  </dataValidations>
  <pageMargins left="0.25" right="0.25" top="0.75" bottom="0.75" header="0.3" footer="0.3"/>
  <pageSetup scale="76" fitToHeight="0"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pageSetUpPr fitToPage="1"/>
  </sheetPr>
  <dimension ref="A1:BN82"/>
  <sheetViews>
    <sheetView showGridLines="0" zoomScaleNormal="100" zoomScaleSheetLayoutView="98" zoomScalePageLayoutView="70" workbookViewId="0">
      <selection activeCell="D8" sqref="D8:E8"/>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80" t="s">
        <v>651</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c r="AU1" s="280"/>
      <c r="AV1" s="280"/>
      <c r="AW1" s="280"/>
      <c r="AX1" s="314" t="str">
        <f>HYPERLINK("#Instructions!N134","Instructions for Architect tab »")</f>
        <v>Instructions for Architect tab »</v>
      </c>
      <c r="AY1" s="314"/>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AP3" s="98" t="s">
        <v>542</v>
      </c>
    </row>
    <row r="4" spans="1:66" x14ac:dyDescent="0.2">
      <c r="D4" s="110" t="s">
        <v>238</v>
      </c>
      <c r="J4" s="350">
        <f>INDEX(val,MATCH("g_ProjectName",ref,0))</f>
        <v>0</v>
      </c>
      <c r="K4" s="350"/>
      <c r="L4" s="350"/>
      <c r="M4" s="350"/>
      <c r="N4" s="350"/>
      <c r="O4" s="350"/>
      <c r="P4" s="350"/>
      <c r="Q4" s="350"/>
      <c r="R4" s="350"/>
      <c r="S4" s="350"/>
      <c r="T4" s="350"/>
      <c r="U4" s="350"/>
      <c r="V4" s="350"/>
      <c r="W4" s="350"/>
      <c r="X4" s="350"/>
      <c r="Y4" s="350"/>
      <c r="Z4" s="350"/>
      <c r="AA4" s="350"/>
      <c r="AB4" s="350"/>
      <c r="AC4" s="350"/>
      <c r="AD4" s="350"/>
      <c r="AE4" s="350"/>
      <c r="AF4" s="350"/>
      <c r="AG4" s="350"/>
      <c r="AH4" s="350"/>
      <c r="AI4" s="350"/>
      <c r="AJ4" s="350"/>
      <c r="AK4" s="350"/>
      <c r="AL4" s="350"/>
      <c r="AM4" s="350"/>
      <c r="AN4" s="350"/>
      <c r="AO4" s="350"/>
      <c r="AP4" s="350"/>
      <c r="AQ4" s="350"/>
      <c r="AR4" s="350"/>
    </row>
    <row r="6" spans="1:66" ht="15.75" customHeight="1" x14ac:dyDescent="0.2">
      <c r="D6" s="351" t="s">
        <v>602</v>
      </c>
      <c r="E6" s="351"/>
      <c r="F6" s="351"/>
      <c r="G6" s="351"/>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K6" s="351"/>
      <c r="AL6" s="351"/>
      <c r="AM6" s="351"/>
      <c r="AN6" s="351"/>
      <c r="AO6" s="351"/>
      <c r="AP6" s="351"/>
      <c r="AQ6" s="351"/>
      <c r="AR6" s="351"/>
      <c r="AS6" s="351"/>
      <c r="AT6" s="97"/>
    </row>
    <row r="7" spans="1:66" ht="15" customHeight="1" x14ac:dyDescent="0.2">
      <c r="D7" s="351"/>
      <c r="E7" s="351"/>
      <c r="F7" s="351"/>
      <c r="G7" s="351"/>
      <c r="H7" s="351"/>
      <c r="I7" s="351"/>
      <c r="J7" s="351"/>
      <c r="K7" s="351"/>
      <c r="L7" s="351"/>
      <c r="M7" s="351"/>
      <c r="N7" s="351"/>
      <c r="O7" s="351"/>
      <c r="P7" s="351"/>
      <c r="Q7" s="351"/>
      <c r="R7" s="351"/>
      <c r="S7" s="351"/>
      <c r="T7" s="351"/>
      <c r="U7" s="351"/>
      <c r="V7" s="351"/>
      <c r="W7" s="351"/>
      <c r="X7" s="351"/>
      <c r="Y7" s="351"/>
      <c r="Z7" s="351"/>
      <c r="AA7" s="351"/>
      <c r="AB7" s="351"/>
      <c r="AC7" s="351"/>
      <c r="AD7" s="351"/>
      <c r="AE7" s="351"/>
      <c r="AF7" s="351"/>
      <c r="AG7" s="351"/>
      <c r="AH7" s="351"/>
      <c r="AI7" s="351"/>
      <c r="AJ7" s="351"/>
      <c r="AK7" s="351"/>
      <c r="AL7" s="351"/>
      <c r="AM7" s="351"/>
      <c r="AN7" s="351"/>
      <c r="AO7" s="351"/>
      <c r="AP7" s="351"/>
      <c r="AQ7" s="351"/>
      <c r="AR7" s="351"/>
      <c r="AS7" s="351"/>
    </row>
    <row r="8" spans="1:66" ht="15.75" x14ac:dyDescent="0.2">
      <c r="D8" s="278"/>
      <c r="E8" s="278"/>
      <c r="G8" s="352" t="s">
        <v>603</v>
      </c>
      <c r="H8" s="352"/>
      <c r="I8" s="352"/>
      <c r="J8" s="352"/>
      <c r="K8" s="352"/>
      <c r="L8" s="352"/>
      <c r="M8" s="352"/>
      <c r="N8" s="352"/>
      <c r="O8" s="352"/>
      <c r="P8" s="352"/>
      <c r="Q8" s="352"/>
      <c r="R8" s="352"/>
      <c r="S8" s="352"/>
      <c r="T8" s="352"/>
      <c r="U8" s="352"/>
      <c r="V8" s="352"/>
      <c r="W8" s="352"/>
      <c r="X8" s="352"/>
      <c r="Y8" s="352"/>
      <c r="Z8" s="352"/>
      <c r="AA8" s="352"/>
      <c r="AB8" s="352"/>
      <c r="AC8" s="352"/>
      <c r="AD8" s="352"/>
      <c r="AE8" s="352"/>
      <c r="AF8" s="352"/>
      <c r="AG8" s="352"/>
      <c r="AH8" s="352"/>
      <c r="AI8" s="352"/>
      <c r="AJ8" s="352"/>
      <c r="AK8" s="352"/>
      <c r="AL8" s="352"/>
      <c r="AM8" s="352"/>
      <c r="AN8" s="352"/>
      <c r="AO8" s="352"/>
      <c r="AP8" s="352"/>
      <c r="AQ8" s="352"/>
      <c r="AR8" s="352"/>
      <c r="AS8" s="352"/>
      <c r="AT8" s="352"/>
    </row>
    <row r="9" spans="1:66" ht="15.75" customHeight="1" x14ac:dyDescent="0.2">
      <c r="D9" s="97"/>
      <c r="E9" s="97"/>
      <c r="F9" s="97"/>
      <c r="G9" s="352"/>
      <c r="H9" s="352"/>
      <c r="I9" s="352"/>
      <c r="J9" s="352"/>
      <c r="K9" s="352"/>
      <c r="L9" s="352"/>
      <c r="M9" s="352"/>
      <c r="N9" s="352"/>
      <c r="O9" s="352"/>
      <c r="P9" s="352"/>
      <c r="Q9" s="352"/>
      <c r="R9" s="352"/>
      <c r="S9" s="352"/>
      <c r="T9" s="352"/>
      <c r="U9" s="352"/>
      <c r="V9" s="352"/>
      <c r="W9" s="352"/>
      <c r="X9" s="352"/>
      <c r="Y9" s="352"/>
      <c r="Z9" s="352"/>
      <c r="AA9" s="352"/>
      <c r="AB9" s="352"/>
      <c r="AC9" s="352"/>
      <c r="AD9" s="352"/>
      <c r="AE9" s="352"/>
      <c r="AF9" s="352"/>
      <c r="AG9" s="352"/>
      <c r="AH9" s="352"/>
      <c r="AI9" s="352"/>
      <c r="AJ9" s="352"/>
      <c r="AK9" s="352"/>
      <c r="AL9" s="352"/>
      <c r="AM9" s="352"/>
      <c r="AN9" s="352"/>
      <c r="AO9" s="352"/>
      <c r="AP9" s="352"/>
      <c r="AQ9" s="352"/>
      <c r="AR9" s="352"/>
      <c r="AS9" s="352"/>
      <c r="AT9" s="352"/>
    </row>
    <row r="10" spans="1:66" x14ac:dyDescent="0.2">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row>
    <row r="11" spans="1:66" ht="15.75" x14ac:dyDescent="0.2">
      <c r="D11" s="278"/>
      <c r="E11" s="278"/>
      <c r="F11" s="97"/>
      <c r="G11" s="107" t="s">
        <v>604</v>
      </c>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row>
    <row r="12" spans="1:66" x14ac:dyDescent="0.2">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row>
    <row r="13" spans="1:66" ht="15.75" customHeight="1" x14ac:dyDescent="0.2">
      <c r="D13" s="278"/>
      <c r="E13" s="278"/>
      <c r="F13" s="120"/>
      <c r="G13" s="352" t="s">
        <v>605</v>
      </c>
      <c r="H13" s="352"/>
      <c r="I13" s="352"/>
      <c r="J13" s="352"/>
      <c r="K13" s="352"/>
      <c r="L13" s="352"/>
      <c r="M13" s="352"/>
      <c r="N13" s="352"/>
      <c r="O13" s="352"/>
      <c r="P13" s="352"/>
      <c r="Q13" s="352"/>
      <c r="R13" s="352"/>
      <c r="S13" s="352"/>
      <c r="T13" s="352"/>
      <c r="U13" s="352"/>
      <c r="V13" s="352"/>
      <c r="W13" s="352"/>
      <c r="X13" s="352"/>
      <c r="Y13" s="352"/>
      <c r="Z13" s="352"/>
      <c r="AA13" s="352"/>
      <c r="AB13" s="352"/>
      <c r="AC13" s="352"/>
      <c r="AD13" s="352"/>
      <c r="AE13" s="352"/>
      <c r="AF13" s="352"/>
      <c r="AG13" s="352"/>
      <c r="AH13" s="352"/>
      <c r="AI13" s="352"/>
      <c r="AJ13" s="352"/>
      <c r="AK13" s="352"/>
      <c r="AL13" s="352"/>
      <c r="AM13" s="352"/>
      <c r="AN13" s="352"/>
      <c r="AO13" s="352"/>
      <c r="AP13" s="352"/>
      <c r="AQ13" s="352"/>
      <c r="AR13" s="352"/>
      <c r="AS13" s="352"/>
      <c r="AT13" s="352"/>
    </row>
    <row r="14" spans="1:66" ht="15" customHeight="1" x14ac:dyDescent="0.2">
      <c r="D14" s="120"/>
      <c r="E14" s="120"/>
      <c r="F14" s="120"/>
      <c r="G14" s="352"/>
      <c r="H14" s="352"/>
      <c r="I14" s="352"/>
      <c r="J14" s="352"/>
      <c r="K14" s="352"/>
      <c r="L14" s="352"/>
      <c r="M14" s="352"/>
      <c r="N14" s="352"/>
      <c r="O14" s="352"/>
      <c r="P14" s="352"/>
      <c r="Q14" s="352"/>
      <c r="R14" s="352"/>
      <c r="S14" s="352"/>
      <c r="T14" s="352"/>
      <c r="U14" s="352"/>
      <c r="V14" s="352"/>
      <c r="W14" s="352"/>
      <c r="X14" s="352"/>
      <c r="Y14" s="352"/>
      <c r="Z14" s="352"/>
      <c r="AA14" s="352"/>
      <c r="AB14" s="352"/>
      <c r="AC14" s="352"/>
      <c r="AD14" s="352"/>
      <c r="AE14" s="352"/>
      <c r="AF14" s="352"/>
      <c r="AG14" s="352"/>
      <c r="AH14" s="352"/>
      <c r="AI14" s="352"/>
      <c r="AJ14" s="352"/>
      <c r="AK14" s="352"/>
      <c r="AL14" s="352"/>
      <c r="AM14" s="352"/>
      <c r="AN14" s="352"/>
      <c r="AO14" s="352"/>
      <c r="AP14" s="352"/>
      <c r="AQ14" s="352"/>
      <c r="AR14" s="352"/>
      <c r="AS14" s="352"/>
      <c r="AT14" s="352"/>
    </row>
    <row r="15" spans="1:66" x14ac:dyDescent="0.2">
      <c r="G15" s="352"/>
      <c r="H15" s="352"/>
      <c r="I15" s="352"/>
      <c r="J15" s="352"/>
      <c r="K15" s="352"/>
      <c r="L15" s="352"/>
      <c r="M15" s="352"/>
      <c r="N15" s="352"/>
      <c r="O15" s="352"/>
      <c r="P15" s="352"/>
      <c r="Q15" s="352"/>
      <c r="R15" s="352"/>
      <c r="S15" s="352"/>
      <c r="T15" s="352"/>
      <c r="U15" s="352"/>
      <c r="V15" s="352"/>
      <c r="W15" s="352"/>
      <c r="X15" s="352"/>
      <c r="Y15" s="352"/>
      <c r="Z15" s="352"/>
      <c r="AA15" s="352"/>
      <c r="AB15" s="352"/>
      <c r="AC15" s="352"/>
      <c r="AD15" s="352"/>
      <c r="AE15" s="352"/>
      <c r="AF15" s="352"/>
      <c r="AG15" s="352"/>
      <c r="AH15" s="352"/>
      <c r="AI15" s="352"/>
      <c r="AJ15" s="352"/>
      <c r="AK15" s="352"/>
      <c r="AL15" s="352"/>
      <c r="AM15" s="352"/>
      <c r="AN15" s="352"/>
      <c r="AO15" s="352"/>
      <c r="AP15" s="352"/>
      <c r="AQ15" s="352"/>
      <c r="AR15" s="352"/>
      <c r="AS15" s="352"/>
      <c r="AT15" s="352"/>
    </row>
    <row r="17" spans="4:50" ht="15.75" customHeight="1" x14ac:dyDescent="0.2">
      <c r="D17" s="278"/>
      <c r="E17" s="278"/>
      <c r="G17" s="98" t="s">
        <v>606</v>
      </c>
    </row>
    <row r="19" spans="4:50" ht="15.75" x14ac:dyDescent="0.2">
      <c r="D19" s="278"/>
      <c r="E19" s="278"/>
      <c r="G19" s="98" t="s">
        <v>607</v>
      </c>
    </row>
    <row r="21" spans="4:50" ht="15.75" x14ac:dyDescent="0.2">
      <c r="D21" s="278"/>
      <c r="E21" s="278"/>
      <c r="G21" s="352" t="s">
        <v>608</v>
      </c>
      <c r="H21" s="352"/>
      <c r="I21" s="352"/>
      <c r="J21" s="352"/>
      <c r="K21" s="352"/>
      <c r="L21" s="352"/>
      <c r="M21" s="352"/>
      <c r="N21" s="352"/>
      <c r="O21" s="352"/>
      <c r="P21" s="352"/>
      <c r="Q21" s="352"/>
      <c r="R21" s="352"/>
      <c r="S21" s="352"/>
      <c r="T21" s="352"/>
      <c r="U21" s="352"/>
      <c r="V21" s="352"/>
      <c r="W21" s="352"/>
      <c r="X21" s="352"/>
      <c r="Y21" s="352"/>
      <c r="Z21" s="352"/>
      <c r="AA21" s="352"/>
      <c r="AB21" s="352"/>
      <c r="AC21" s="352"/>
      <c r="AD21" s="352"/>
      <c r="AE21" s="352"/>
      <c r="AF21" s="352"/>
      <c r="AG21" s="352"/>
      <c r="AH21" s="352"/>
      <c r="AI21" s="352"/>
      <c r="AJ21" s="352"/>
      <c r="AK21" s="352"/>
      <c r="AL21" s="352"/>
      <c r="AM21" s="352"/>
      <c r="AN21" s="352"/>
      <c r="AO21" s="352"/>
      <c r="AP21" s="352"/>
      <c r="AQ21" s="352"/>
      <c r="AR21" s="352"/>
      <c r="AS21" s="352"/>
      <c r="AT21" s="352"/>
    </row>
    <row r="22" spans="4:50" x14ac:dyDescent="0.2">
      <c r="G22" s="352"/>
      <c r="H22" s="352"/>
      <c r="I22" s="352"/>
      <c r="J22" s="352"/>
      <c r="K22" s="352"/>
      <c r="L22" s="352"/>
      <c r="M22" s="352"/>
      <c r="N22" s="352"/>
      <c r="O22" s="352"/>
      <c r="P22" s="352"/>
      <c r="Q22" s="352"/>
      <c r="R22" s="352"/>
      <c r="S22" s="352"/>
      <c r="T22" s="352"/>
      <c r="U22" s="352"/>
      <c r="V22" s="352"/>
      <c r="W22" s="352"/>
      <c r="X22" s="352"/>
      <c r="Y22" s="352"/>
      <c r="Z22" s="352"/>
      <c r="AA22" s="352"/>
      <c r="AB22" s="352"/>
      <c r="AC22" s="352"/>
      <c r="AD22" s="352"/>
      <c r="AE22" s="352"/>
      <c r="AF22" s="352"/>
      <c r="AG22" s="352"/>
      <c r="AH22" s="352"/>
      <c r="AI22" s="352"/>
      <c r="AJ22" s="352"/>
      <c r="AK22" s="352"/>
      <c r="AL22" s="352"/>
      <c r="AM22" s="352"/>
      <c r="AN22" s="352"/>
      <c r="AO22" s="352"/>
      <c r="AP22" s="352"/>
      <c r="AQ22" s="352"/>
      <c r="AR22" s="352"/>
      <c r="AS22" s="352"/>
      <c r="AT22" s="352"/>
    </row>
    <row r="24" spans="4:50" ht="15.75" customHeight="1" x14ac:dyDescent="0.2">
      <c r="D24" s="278"/>
      <c r="E24" s="278"/>
      <c r="G24" s="352" t="s">
        <v>713</v>
      </c>
      <c r="H24" s="352"/>
      <c r="I24" s="352"/>
      <c r="J24" s="352"/>
      <c r="K24" s="352"/>
      <c r="L24" s="352"/>
      <c r="M24" s="352"/>
      <c r="N24" s="352"/>
      <c r="O24" s="352"/>
      <c r="P24" s="352"/>
      <c r="Q24" s="352"/>
      <c r="R24" s="352"/>
      <c r="S24" s="352"/>
      <c r="T24" s="352"/>
      <c r="U24" s="352"/>
      <c r="V24" s="352"/>
      <c r="W24" s="352"/>
      <c r="X24" s="352"/>
      <c r="Y24" s="352"/>
      <c r="Z24" s="352"/>
      <c r="AA24" s="352"/>
      <c r="AB24" s="352"/>
      <c r="AC24" s="352"/>
      <c r="AD24" s="352"/>
      <c r="AE24" s="352"/>
      <c r="AF24" s="352"/>
      <c r="AG24" s="352"/>
      <c r="AH24" s="352"/>
      <c r="AI24" s="352"/>
      <c r="AJ24" s="352"/>
      <c r="AK24" s="352"/>
      <c r="AL24" s="352"/>
      <c r="AM24" s="352"/>
      <c r="AN24" s="352"/>
      <c r="AO24" s="352"/>
      <c r="AP24" s="352"/>
      <c r="AQ24" s="352"/>
      <c r="AR24" s="352"/>
      <c r="AS24" s="352"/>
      <c r="AT24" s="352"/>
    </row>
    <row r="25" spans="4:50" ht="15.75" x14ac:dyDescent="0.25">
      <c r="G25" s="352"/>
      <c r="H25" s="352"/>
      <c r="I25" s="352"/>
      <c r="J25" s="352"/>
      <c r="K25" s="352"/>
      <c r="L25" s="352"/>
      <c r="M25" s="352"/>
      <c r="N25" s="352"/>
      <c r="O25" s="352"/>
      <c r="P25" s="352"/>
      <c r="Q25" s="352"/>
      <c r="R25" s="352"/>
      <c r="S25" s="352"/>
      <c r="T25" s="352"/>
      <c r="U25" s="352"/>
      <c r="V25" s="352"/>
      <c r="W25" s="352"/>
      <c r="X25" s="352"/>
      <c r="Y25" s="352"/>
      <c r="Z25" s="352"/>
      <c r="AA25" s="352"/>
      <c r="AB25" s="352"/>
      <c r="AC25" s="352"/>
      <c r="AD25" s="352"/>
      <c r="AE25" s="352"/>
      <c r="AF25" s="352"/>
      <c r="AG25" s="352"/>
      <c r="AH25" s="352"/>
      <c r="AI25" s="352"/>
      <c r="AJ25" s="352"/>
      <c r="AK25" s="352"/>
      <c r="AL25" s="352"/>
      <c r="AM25" s="352"/>
      <c r="AN25" s="352"/>
      <c r="AO25" s="352"/>
      <c r="AP25" s="352"/>
      <c r="AQ25" s="352"/>
      <c r="AR25" s="352"/>
      <c r="AS25" s="352"/>
      <c r="AT25" s="352"/>
      <c r="AX25"/>
    </row>
    <row r="26" spans="4:50" x14ac:dyDescent="0.2">
      <c r="G26" s="352"/>
      <c r="H26" s="352"/>
      <c r="I26" s="352"/>
      <c r="J26" s="352"/>
      <c r="K26" s="352"/>
      <c r="L26" s="352"/>
      <c r="M26" s="352"/>
      <c r="N26" s="352"/>
      <c r="O26" s="352"/>
      <c r="P26" s="352"/>
      <c r="Q26" s="352"/>
      <c r="R26" s="352"/>
      <c r="S26" s="352"/>
      <c r="T26" s="352"/>
      <c r="U26" s="352"/>
      <c r="V26" s="352"/>
      <c r="W26" s="352"/>
      <c r="X26" s="352"/>
      <c r="Y26" s="352"/>
      <c r="Z26" s="352"/>
      <c r="AA26" s="352"/>
      <c r="AB26" s="352"/>
      <c r="AC26" s="352"/>
      <c r="AD26" s="352"/>
      <c r="AE26" s="352"/>
      <c r="AF26" s="352"/>
      <c r="AG26" s="352"/>
      <c r="AH26" s="352"/>
      <c r="AI26" s="352"/>
      <c r="AJ26" s="352"/>
      <c r="AK26" s="352"/>
      <c r="AL26" s="352"/>
      <c r="AM26" s="352"/>
      <c r="AN26" s="352"/>
      <c r="AO26" s="352"/>
      <c r="AP26" s="352"/>
      <c r="AQ26" s="352"/>
      <c r="AR26" s="352"/>
      <c r="AS26" s="352"/>
      <c r="AT26" s="352"/>
    </row>
    <row r="27" spans="4:50" x14ac:dyDescent="0.2">
      <c r="G27" s="352"/>
      <c r="H27" s="352"/>
      <c r="I27" s="352"/>
      <c r="J27" s="352"/>
      <c r="K27" s="352"/>
      <c r="L27" s="352"/>
      <c r="M27" s="352"/>
      <c r="N27" s="352"/>
      <c r="O27" s="352"/>
      <c r="P27" s="352"/>
      <c r="Q27" s="352"/>
      <c r="R27" s="352"/>
      <c r="S27" s="352"/>
      <c r="T27" s="352"/>
      <c r="U27" s="352"/>
      <c r="V27" s="352"/>
      <c r="W27" s="352"/>
      <c r="X27" s="352"/>
      <c r="Y27" s="352"/>
      <c r="Z27" s="352"/>
      <c r="AA27" s="352"/>
      <c r="AB27" s="352"/>
      <c r="AC27" s="352"/>
      <c r="AD27" s="352"/>
      <c r="AE27" s="352"/>
      <c r="AF27" s="352"/>
      <c r="AG27" s="352"/>
      <c r="AH27" s="352"/>
      <c r="AI27" s="352"/>
      <c r="AJ27" s="352"/>
      <c r="AK27" s="352"/>
      <c r="AL27" s="352"/>
      <c r="AM27" s="352"/>
      <c r="AN27" s="352"/>
      <c r="AO27" s="352"/>
      <c r="AP27" s="352"/>
      <c r="AQ27" s="352"/>
      <c r="AR27" s="352"/>
      <c r="AS27" s="352"/>
      <c r="AT27" s="352"/>
    </row>
    <row r="28" spans="4:50" x14ac:dyDescent="0.2">
      <c r="G28" s="352"/>
      <c r="H28" s="352"/>
      <c r="I28" s="352"/>
      <c r="J28" s="352"/>
      <c r="K28" s="352"/>
      <c r="L28" s="352"/>
      <c r="M28" s="352"/>
      <c r="N28" s="352"/>
      <c r="O28" s="352"/>
      <c r="P28" s="352"/>
      <c r="Q28" s="352"/>
      <c r="R28" s="352"/>
      <c r="S28" s="352"/>
      <c r="T28" s="352"/>
      <c r="U28" s="352"/>
      <c r="V28" s="352"/>
      <c r="W28" s="352"/>
      <c r="X28" s="352"/>
      <c r="Y28" s="352"/>
      <c r="Z28" s="352"/>
      <c r="AA28" s="352"/>
      <c r="AB28" s="352"/>
      <c r="AC28" s="352"/>
      <c r="AD28" s="352"/>
      <c r="AE28" s="352"/>
      <c r="AF28" s="352"/>
      <c r="AG28" s="352"/>
      <c r="AH28" s="352"/>
      <c r="AI28" s="352"/>
      <c r="AJ28" s="352"/>
      <c r="AK28" s="352"/>
      <c r="AL28" s="352"/>
      <c r="AM28" s="352"/>
      <c r="AN28" s="352"/>
      <c r="AO28" s="352"/>
      <c r="AP28" s="352"/>
      <c r="AQ28" s="352"/>
      <c r="AR28" s="352"/>
      <c r="AS28" s="352"/>
      <c r="AT28" s="352"/>
    </row>
    <row r="29" spans="4:50" x14ac:dyDescent="0.2">
      <c r="G29" s="352"/>
      <c r="H29" s="352"/>
      <c r="I29" s="352"/>
      <c r="J29" s="352"/>
      <c r="K29" s="352"/>
      <c r="L29" s="352"/>
      <c r="M29" s="352"/>
      <c r="N29" s="352"/>
      <c r="O29" s="352"/>
      <c r="P29" s="352"/>
      <c r="Q29" s="352"/>
      <c r="R29" s="352"/>
      <c r="S29" s="352"/>
      <c r="T29" s="352"/>
      <c r="U29" s="352"/>
      <c r="V29" s="352"/>
      <c r="W29" s="352"/>
      <c r="X29" s="352"/>
      <c r="Y29" s="352"/>
      <c r="Z29" s="352"/>
      <c r="AA29" s="352"/>
      <c r="AB29" s="352"/>
      <c r="AC29" s="352"/>
      <c r="AD29" s="352"/>
      <c r="AE29" s="352"/>
      <c r="AF29" s="352"/>
      <c r="AG29" s="352"/>
      <c r="AH29" s="352"/>
      <c r="AI29" s="352"/>
      <c r="AJ29" s="352"/>
      <c r="AK29" s="352"/>
      <c r="AL29" s="352"/>
      <c r="AM29" s="352"/>
      <c r="AN29" s="352"/>
      <c r="AO29" s="352"/>
      <c r="AP29" s="352"/>
      <c r="AQ29" s="352"/>
      <c r="AR29" s="352"/>
      <c r="AS29" s="352"/>
      <c r="AT29" s="352"/>
    </row>
    <row r="31" spans="4:50" ht="15.75" x14ac:dyDescent="0.2">
      <c r="D31" s="278"/>
      <c r="E31" s="278"/>
      <c r="G31" s="354" t="s">
        <v>609</v>
      </c>
      <c r="H31" s="354"/>
      <c r="I31" s="354"/>
      <c r="J31" s="354"/>
      <c r="K31" s="354"/>
      <c r="L31" s="354"/>
      <c r="M31" s="354"/>
      <c r="N31" s="354"/>
      <c r="O31" s="354"/>
      <c r="P31" s="354"/>
      <c r="Q31" s="354"/>
      <c r="R31" s="354"/>
      <c r="S31" s="354"/>
      <c r="T31" s="354"/>
      <c r="U31" s="354"/>
      <c r="V31" s="354"/>
      <c r="W31" s="354"/>
      <c r="X31" s="354"/>
      <c r="Y31" s="354"/>
      <c r="Z31" s="354"/>
      <c r="AA31" s="354"/>
      <c r="AB31" s="354"/>
      <c r="AC31" s="354"/>
      <c r="AD31" s="354"/>
      <c r="AE31" s="354"/>
      <c r="AF31" s="354"/>
      <c r="AG31" s="354"/>
      <c r="AH31" s="354"/>
      <c r="AI31" s="354"/>
      <c r="AJ31" s="354"/>
      <c r="AK31" s="354"/>
      <c r="AL31" s="354"/>
      <c r="AM31" s="354"/>
      <c r="AN31" s="354"/>
      <c r="AO31" s="354"/>
      <c r="AP31" s="354"/>
      <c r="AQ31" s="354"/>
      <c r="AR31" s="354"/>
      <c r="AS31" s="354"/>
      <c r="AT31" s="354"/>
    </row>
    <row r="32" spans="4:50" x14ac:dyDescent="0.2">
      <c r="G32" s="354"/>
      <c r="H32" s="354"/>
      <c r="I32" s="354"/>
      <c r="J32" s="354"/>
      <c r="K32" s="354"/>
      <c r="L32" s="354"/>
      <c r="M32" s="354"/>
      <c r="N32" s="354"/>
      <c r="O32" s="354"/>
      <c r="P32" s="354"/>
      <c r="Q32" s="354"/>
      <c r="R32" s="354"/>
      <c r="S32" s="354"/>
      <c r="T32" s="354"/>
      <c r="U32" s="354"/>
      <c r="V32" s="354"/>
      <c r="W32" s="354"/>
      <c r="X32" s="354"/>
      <c r="Y32" s="354"/>
      <c r="Z32" s="354"/>
      <c r="AA32" s="354"/>
      <c r="AB32" s="354"/>
      <c r="AC32" s="354"/>
      <c r="AD32" s="354"/>
      <c r="AE32" s="354"/>
      <c r="AF32" s="354"/>
      <c r="AG32" s="354"/>
      <c r="AH32" s="354"/>
      <c r="AI32" s="354"/>
      <c r="AJ32" s="354"/>
      <c r="AK32" s="354"/>
      <c r="AL32" s="354"/>
      <c r="AM32" s="354"/>
      <c r="AN32" s="354"/>
      <c r="AO32" s="354"/>
      <c r="AP32" s="354"/>
      <c r="AQ32" s="354"/>
      <c r="AR32" s="354"/>
      <c r="AS32" s="354"/>
      <c r="AT32" s="354"/>
    </row>
    <row r="33" spans="4:46" ht="15" customHeight="1" x14ac:dyDescent="0.2">
      <c r="G33" s="354"/>
      <c r="H33" s="354"/>
      <c r="I33" s="354"/>
      <c r="J33" s="354"/>
      <c r="K33" s="354"/>
      <c r="L33" s="354"/>
      <c r="M33" s="354"/>
      <c r="N33" s="354"/>
      <c r="O33" s="354"/>
      <c r="P33" s="354"/>
      <c r="Q33" s="354"/>
      <c r="R33" s="354"/>
      <c r="S33" s="354"/>
      <c r="T33" s="354"/>
      <c r="U33" s="354"/>
      <c r="V33" s="354"/>
      <c r="W33" s="354"/>
      <c r="X33" s="354"/>
      <c r="Y33" s="354"/>
      <c r="Z33" s="354"/>
      <c r="AA33" s="354"/>
      <c r="AB33" s="354"/>
      <c r="AC33" s="354"/>
      <c r="AD33" s="354"/>
      <c r="AE33" s="354"/>
      <c r="AF33" s="354"/>
      <c r="AG33" s="354"/>
      <c r="AH33" s="354"/>
      <c r="AI33" s="354"/>
      <c r="AJ33" s="354"/>
      <c r="AK33" s="354"/>
      <c r="AL33" s="354"/>
      <c r="AM33" s="354"/>
      <c r="AN33" s="354"/>
      <c r="AO33" s="354"/>
      <c r="AP33" s="354"/>
      <c r="AQ33" s="354"/>
      <c r="AR33" s="354"/>
      <c r="AS33" s="354"/>
      <c r="AT33" s="354"/>
    </row>
    <row r="34" spans="4:46" x14ac:dyDescent="0.2">
      <c r="G34" s="354"/>
      <c r="H34" s="354"/>
      <c r="I34" s="354"/>
      <c r="J34" s="354"/>
      <c r="K34" s="354"/>
      <c r="L34" s="354"/>
      <c r="M34" s="354"/>
      <c r="N34" s="354"/>
      <c r="O34" s="354"/>
      <c r="P34" s="354"/>
      <c r="Q34" s="354"/>
      <c r="R34" s="354"/>
      <c r="S34" s="354"/>
      <c r="T34" s="354"/>
      <c r="U34" s="354"/>
      <c r="V34" s="354"/>
      <c r="W34" s="354"/>
      <c r="X34" s="354"/>
      <c r="Y34" s="354"/>
      <c r="Z34" s="354"/>
      <c r="AA34" s="354"/>
      <c r="AB34" s="354"/>
      <c r="AC34" s="354"/>
      <c r="AD34" s="354"/>
      <c r="AE34" s="354"/>
      <c r="AF34" s="354"/>
      <c r="AG34" s="354"/>
      <c r="AH34" s="354"/>
      <c r="AI34" s="354"/>
      <c r="AJ34" s="354"/>
      <c r="AK34" s="354"/>
      <c r="AL34" s="354"/>
      <c r="AM34" s="354"/>
      <c r="AN34" s="354"/>
      <c r="AO34" s="354"/>
      <c r="AP34" s="354"/>
      <c r="AQ34" s="354"/>
      <c r="AR34" s="354"/>
      <c r="AS34" s="354"/>
      <c r="AT34" s="354"/>
    </row>
    <row r="35" spans="4:46" x14ac:dyDescent="0.2">
      <c r="G35" s="354"/>
      <c r="H35" s="354"/>
      <c r="I35" s="354"/>
      <c r="J35" s="354"/>
      <c r="K35" s="354"/>
      <c r="L35" s="354"/>
      <c r="M35" s="354"/>
      <c r="N35" s="354"/>
      <c r="O35" s="354"/>
      <c r="P35" s="354"/>
      <c r="Q35" s="354"/>
      <c r="R35" s="354"/>
      <c r="S35" s="354"/>
      <c r="T35" s="354"/>
      <c r="U35" s="354"/>
      <c r="V35" s="354"/>
      <c r="W35" s="354"/>
      <c r="X35" s="354"/>
      <c r="Y35" s="354"/>
      <c r="Z35" s="354"/>
      <c r="AA35" s="354"/>
      <c r="AB35" s="354"/>
      <c r="AC35" s="354"/>
      <c r="AD35" s="354"/>
      <c r="AE35" s="354"/>
      <c r="AF35" s="354"/>
      <c r="AG35" s="354"/>
      <c r="AH35" s="354"/>
      <c r="AI35" s="354"/>
      <c r="AJ35" s="354"/>
      <c r="AK35" s="354"/>
      <c r="AL35" s="354"/>
      <c r="AM35" s="354"/>
      <c r="AN35" s="354"/>
      <c r="AO35" s="354"/>
      <c r="AP35" s="354"/>
      <c r="AQ35" s="354"/>
      <c r="AR35" s="354"/>
      <c r="AS35" s="354"/>
      <c r="AT35" s="354"/>
    </row>
    <row r="36" spans="4:46" x14ac:dyDescent="0.2">
      <c r="G36" s="354"/>
      <c r="H36" s="354"/>
      <c r="I36" s="354"/>
      <c r="J36" s="354"/>
      <c r="K36" s="354"/>
      <c r="L36" s="354"/>
      <c r="M36" s="354"/>
      <c r="N36" s="354"/>
      <c r="O36" s="354"/>
      <c r="P36" s="354"/>
      <c r="Q36" s="354"/>
      <c r="R36" s="354"/>
      <c r="S36" s="354"/>
      <c r="T36" s="354"/>
      <c r="U36" s="354"/>
      <c r="V36" s="354"/>
      <c r="W36" s="354"/>
      <c r="X36" s="354"/>
      <c r="Y36" s="354"/>
      <c r="Z36" s="354"/>
      <c r="AA36" s="354"/>
      <c r="AB36" s="354"/>
      <c r="AC36" s="354"/>
      <c r="AD36" s="354"/>
      <c r="AE36" s="354"/>
      <c r="AF36" s="354"/>
      <c r="AG36" s="354"/>
      <c r="AH36" s="354"/>
      <c r="AI36" s="354"/>
      <c r="AJ36" s="354"/>
      <c r="AK36" s="354"/>
      <c r="AL36" s="354"/>
      <c r="AM36" s="354"/>
      <c r="AN36" s="354"/>
      <c r="AO36" s="354"/>
      <c r="AP36" s="354"/>
      <c r="AQ36" s="354"/>
      <c r="AR36" s="354"/>
      <c r="AS36" s="354"/>
      <c r="AT36" s="354"/>
    </row>
    <row r="38" spans="4:46" ht="15.75" x14ac:dyDescent="0.2">
      <c r="D38" s="278"/>
      <c r="E38" s="278"/>
      <c r="G38" s="352" t="s">
        <v>714</v>
      </c>
      <c r="H38" s="352"/>
      <c r="I38" s="352"/>
      <c r="J38" s="352"/>
      <c r="K38" s="352"/>
      <c r="L38" s="352"/>
      <c r="M38" s="352"/>
      <c r="N38" s="352"/>
      <c r="O38" s="352"/>
      <c r="P38" s="352"/>
      <c r="Q38" s="352"/>
      <c r="R38" s="352"/>
      <c r="S38" s="352"/>
      <c r="T38" s="352"/>
      <c r="U38" s="352"/>
      <c r="V38" s="352"/>
      <c r="W38" s="352"/>
      <c r="X38" s="352"/>
      <c r="Y38" s="352"/>
      <c r="Z38" s="352"/>
      <c r="AA38" s="352"/>
      <c r="AB38" s="352"/>
      <c r="AC38" s="352"/>
      <c r="AD38" s="352"/>
      <c r="AE38" s="352"/>
      <c r="AF38" s="352"/>
      <c r="AG38" s="352"/>
      <c r="AH38" s="352"/>
      <c r="AI38" s="352"/>
      <c r="AJ38" s="352"/>
      <c r="AK38" s="352"/>
      <c r="AL38" s="352"/>
      <c r="AM38" s="352"/>
      <c r="AN38" s="352"/>
      <c r="AO38" s="352"/>
      <c r="AP38" s="352"/>
      <c r="AQ38" s="352"/>
      <c r="AR38" s="352"/>
      <c r="AS38" s="352"/>
      <c r="AT38" s="352"/>
    </row>
    <row r="39" spans="4:46" x14ac:dyDescent="0.2">
      <c r="G39" s="352"/>
      <c r="H39" s="352"/>
      <c r="I39" s="352"/>
      <c r="J39" s="352"/>
      <c r="K39" s="352"/>
      <c r="L39" s="352"/>
      <c r="M39" s="352"/>
      <c r="N39" s="352"/>
      <c r="O39" s="352"/>
      <c r="P39" s="352"/>
      <c r="Q39" s="352"/>
      <c r="R39" s="352"/>
      <c r="S39" s="352"/>
      <c r="T39" s="352"/>
      <c r="U39" s="352"/>
      <c r="V39" s="352"/>
      <c r="W39" s="352"/>
      <c r="X39" s="352"/>
      <c r="Y39" s="352"/>
      <c r="Z39" s="352"/>
      <c r="AA39" s="352"/>
      <c r="AB39" s="352"/>
      <c r="AC39" s="352"/>
      <c r="AD39" s="352"/>
      <c r="AE39" s="352"/>
      <c r="AF39" s="352"/>
      <c r="AG39" s="352"/>
      <c r="AH39" s="352"/>
      <c r="AI39" s="352"/>
      <c r="AJ39" s="352"/>
      <c r="AK39" s="352"/>
      <c r="AL39" s="352"/>
      <c r="AM39" s="352"/>
      <c r="AN39" s="352"/>
      <c r="AO39" s="352"/>
      <c r="AP39" s="352"/>
      <c r="AQ39" s="352"/>
      <c r="AR39" s="352"/>
      <c r="AS39" s="352"/>
      <c r="AT39" s="352"/>
    </row>
    <row r="40" spans="4:46" x14ac:dyDescent="0.2">
      <c r="G40" s="352"/>
      <c r="H40" s="352"/>
      <c r="I40" s="352"/>
      <c r="J40" s="352"/>
      <c r="K40" s="352"/>
      <c r="L40" s="352"/>
      <c r="M40" s="352"/>
      <c r="N40" s="352"/>
      <c r="O40" s="352"/>
      <c r="P40" s="352"/>
      <c r="Q40" s="352"/>
      <c r="R40" s="352"/>
      <c r="S40" s="352"/>
      <c r="T40" s="352"/>
      <c r="U40" s="352"/>
      <c r="V40" s="352"/>
      <c r="W40" s="352"/>
      <c r="X40" s="352"/>
      <c r="Y40" s="352"/>
      <c r="Z40" s="352"/>
      <c r="AA40" s="352"/>
      <c r="AB40" s="352"/>
      <c r="AC40" s="352"/>
      <c r="AD40" s="352"/>
      <c r="AE40" s="352"/>
      <c r="AF40" s="352"/>
      <c r="AG40" s="352"/>
      <c r="AH40" s="352"/>
      <c r="AI40" s="352"/>
      <c r="AJ40" s="352"/>
      <c r="AK40" s="352"/>
      <c r="AL40" s="352"/>
      <c r="AM40" s="352"/>
      <c r="AN40" s="352"/>
      <c r="AO40" s="352"/>
      <c r="AP40" s="352"/>
      <c r="AQ40" s="352"/>
      <c r="AR40" s="352"/>
      <c r="AS40" s="352"/>
      <c r="AT40" s="352"/>
    </row>
    <row r="41" spans="4:46" x14ac:dyDescent="0.2">
      <c r="G41" s="352"/>
      <c r="H41" s="352"/>
      <c r="I41" s="352"/>
      <c r="J41" s="352"/>
      <c r="K41" s="352"/>
      <c r="L41" s="352"/>
      <c r="M41" s="352"/>
      <c r="N41" s="352"/>
      <c r="O41" s="352"/>
      <c r="P41" s="352"/>
      <c r="Q41" s="352"/>
      <c r="R41" s="352"/>
      <c r="S41" s="352"/>
      <c r="T41" s="352"/>
      <c r="U41" s="352"/>
      <c r="V41" s="352"/>
      <c r="W41" s="352"/>
      <c r="X41" s="352"/>
      <c r="Y41" s="352"/>
      <c r="Z41" s="352"/>
      <c r="AA41" s="352"/>
      <c r="AB41" s="352"/>
      <c r="AC41" s="352"/>
      <c r="AD41" s="352"/>
      <c r="AE41" s="352"/>
      <c r="AF41" s="352"/>
      <c r="AG41" s="352"/>
      <c r="AH41" s="352"/>
      <c r="AI41" s="352"/>
      <c r="AJ41" s="352"/>
      <c r="AK41" s="352"/>
      <c r="AL41" s="352"/>
      <c r="AM41" s="352"/>
      <c r="AN41" s="352"/>
      <c r="AO41" s="352"/>
      <c r="AP41" s="352"/>
      <c r="AQ41" s="352"/>
      <c r="AR41" s="352"/>
      <c r="AS41" s="352"/>
      <c r="AT41" s="352"/>
    </row>
    <row r="42" spans="4:46" x14ac:dyDescent="0.2">
      <c r="G42" s="352"/>
      <c r="H42" s="352"/>
      <c r="I42" s="352"/>
      <c r="J42" s="352"/>
      <c r="K42" s="352"/>
      <c r="L42" s="352"/>
      <c r="M42" s="352"/>
      <c r="N42" s="352"/>
      <c r="O42" s="352"/>
      <c r="P42" s="352"/>
      <c r="Q42" s="352"/>
      <c r="R42" s="352"/>
      <c r="S42" s="352"/>
      <c r="T42" s="352"/>
      <c r="U42" s="352"/>
      <c r="V42" s="352"/>
      <c r="W42" s="352"/>
      <c r="X42" s="352"/>
      <c r="Y42" s="352"/>
      <c r="Z42" s="352"/>
      <c r="AA42" s="352"/>
      <c r="AB42" s="352"/>
      <c r="AC42" s="352"/>
      <c r="AD42" s="352"/>
      <c r="AE42" s="352"/>
      <c r="AF42" s="352"/>
      <c r="AG42" s="352"/>
      <c r="AH42" s="352"/>
      <c r="AI42" s="352"/>
      <c r="AJ42" s="352"/>
      <c r="AK42" s="352"/>
      <c r="AL42" s="352"/>
      <c r="AM42" s="352"/>
      <c r="AN42" s="352"/>
      <c r="AO42" s="352"/>
      <c r="AP42" s="352"/>
      <c r="AQ42" s="352"/>
      <c r="AR42" s="352"/>
      <c r="AS42" s="352"/>
      <c r="AT42" s="352"/>
    </row>
    <row r="43" spans="4:46" x14ac:dyDescent="0.2">
      <c r="G43" s="352"/>
      <c r="H43" s="352"/>
      <c r="I43" s="352"/>
      <c r="J43" s="352"/>
      <c r="K43" s="352"/>
      <c r="L43" s="352"/>
      <c r="M43" s="352"/>
      <c r="N43" s="352"/>
      <c r="O43" s="352"/>
      <c r="P43" s="352"/>
      <c r="Q43" s="352"/>
      <c r="R43" s="352"/>
      <c r="S43" s="352"/>
      <c r="T43" s="352"/>
      <c r="U43" s="352"/>
      <c r="V43" s="352"/>
      <c r="W43" s="352"/>
      <c r="X43" s="352"/>
      <c r="Y43" s="352"/>
      <c r="Z43" s="352"/>
      <c r="AA43" s="352"/>
      <c r="AB43" s="352"/>
      <c r="AC43" s="352"/>
      <c r="AD43" s="352"/>
      <c r="AE43" s="352"/>
      <c r="AF43" s="352"/>
      <c r="AG43" s="352"/>
      <c r="AH43" s="352"/>
      <c r="AI43" s="352"/>
      <c r="AJ43" s="352"/>
      <c r="AK43" s="352"/>
      <c r="AL43" s="352"/>
      <c r="AM43" s="352"/>
      <c r="AN43" s="352"/>
      <c r="AO43" s="352"/>
      <c r="AP43" s="352"/>
      <c r="AQ43" s="352"/>
      <c r="AR43" s="352"/>
      <c r="AS43" s="352"/>
      <c r="AT43" s="352"/>
    </row>
    <row r="44" spans="4:46" x14ac:dyDescent="0.2">
      <c r="G44" s="352"/>
      <c r="H44" s="352"/>
      <c r="I44" s="352"/>
      <c r="J44" s="352"/>
      <c r="K44" s="352"/>
      <c r="L44" s="352"/>
      <c r="M44" s="352"/>
      <c r="N44" s="352"/>
      <c r="O44" s="352"/>
      <c r="P44" s="352"/>
      <c r="Q44" s="352"/>
      <c r="R44" s="352"/>
      <c r="S44" s="352"/>
      <c r="T44" s="352"/>
      <c r="U44" s="352"/>
      <c r="V44" s="352"/>
      <c r="W44" s="352"/>
      <c r="X44" s="352"/>
      <c r="Y44" s="352"/>
      <c r="Z44" s="352"/>
      <c r="AA44" s="352"/>
      <c r="AB44" s="352"/>
      <c r="AC44" s="352"/>
      <c r="AD44" s="352"/>
      <c r="AE44" s="352"/>
      <c r="AF44" s="352"/>
      <c r="AG44" s="352"/>
      <c r="AH44" s="352"/>
      <c r="AI44" s="352"/>
      <c r="AJ44" s="352"/>
      <c r="AK44" s="352"/>
      <c r="AL44" s="352"/>
      <c r="AM44" s="352"/>
      <c r="AN44" s="352"/>
      <c r="AO44" s="352"/>
      <c r="AP44" s="352"/>
      <c r="AQ44" s="352"/>
      <c r="AR44" s="352"/>
      <c r="AS44" s="352"/>
      <c r="AT44" s="352"/>
    </row>
    <row r="46" spans="4:46" ht="15.75" x14ac:dyDescent="0.2">
      <c r="D46" s="278"/>
      <c r="E46" s="278"/>
      <c r="G46" s="354" t="s">
        <v>658</v>
      </c>
      <c r="H46" s="354"/>
      <c r="I46" s="354"/>
      <c r="J46" s="354"/>
      <c r="K46" s="354"/>
      <c r="L46" s="354"/>
      <c r="M46" s="354"/>
      <c r="N46" s="354"/>
      <c r="O46" s="354"/>
      <c r="P46" s="354"/>
      <c r="Q46" s="354"/>
      <c r="R46" s="354"/>
      <c r="S46" s="354"/>
      <c r="T46" s="354"/>
      <c r="U46" s="354"/>
      <c r="V46" s="354"/>
      <c r="W46" s="354"/>
      <c r="X46" s="354"/>
      <c r="Y46" s="354"/>
      <c r="Z46" s="354"/>
      <c r="AA46" s="354"/>
      <c r="AB46" s="354"/>
      <c r="AC46" s="354"/>
      <c r="AD46" s="354"/>
      <c r="AE46" s="354"/>
      <c r="AF46" s="354"/>
      <c r="AG46" s="354"/>
      <c r="AH46" s="354"/>
      <c r="AI46" s="354"/>
      <c r="AJ46" s="354"/>
      <c r="AK46" s="354"/>
      <c r="AL46" s="354"/>
      <c r="AM46" s="354"/>
      <c r="AN46" s="354"/>
      <c r="AO46" s="354"/>
      <c r="AP46" s="354"/>
      <c r="AQ46" s="354"/>
      <c r="AR46" s="354"/>
      <c r="AS46" s="354"/>
      <c r="AT46" s="354"/>
    </row>
    <row r="47" spans="4:46" x14ac:dyDescent="0.2">
      <c r="G47" s="354"/>
      <c r="H47" s="354"/>
      <c r="I47" s="354"/>
      <c r="J47" s="354"/>
      <c r="K47" s="354"/>
      <c r="L47" s="354"/>
      <c r="M47" s="354"/>
      <c r="N47" s="354"/>
      <c r="O47" s="354"/>
      <c r="P47" s="354"/>
      <c r="Q47" s="354"/>
      <c r="R47" s="354"/>
      <c r="S47" s="354"/>
      <c r="T47" s="354"/>
      <c r="U47" s="354"/>
      <c r="V47" s="354"/>
      <c r="W47" s="354"/>
      <c r="X47" s="354"/>
      <c r="Y47" s="354"/>
      <c r="Z47" s="354"/>
      <c r="AA47" s="354"/>
      <c r="AB47" s="354"/>
      <c r="AC47" s="354"/>
      <c r="AD47" s="354"/>
      <c r="AE47" s="354"/>
      <c r="AF47" s="354"/>
      <c r="AG47" s="354"/>
      <c r="AH47" s="354"/>
      <c r="AI47" s="354"/>
      <c r="AJ47" s="354"/>
      <c r="AK47" s="354"/>
      <c r="AL47" s="354"/>
      <c r="AM47" s="354"/>
      <c r="AN47" s="354"/>
      <c r="AO47" s="354"/>
      <c r="AP47" s="354"/>
      <c r="AQ47" s="354"/>
      <c r="AR47" s="354"/>
      <c r="AS47" s="354"/>
      <c r="AT47" s="354"/>
    </row>
    <row r="48" spans="4:46" x14ac:dyDescent="0.2">
      <c r="G48" s="354"/>
      <c r="H48" s="354"/>
      <c r="I48" s="354"/>
      <c r="J48" s="354"/>
      <c r="K48" s="354"/>
      <c r="L48" s="354"/>
      <c r="M48" s="354"/>
      <c r="N48" s="354"/>
      <c r="O48" s="354"/>
      <c r="P48" s="354"/>
      <c r="Q48" s="354"/>
      <c r="R48" s="354"/>
      <c r="S48" s="354"/>
      <c r="T48" s="354"/>
      <c r="U48" s="354"/>
      <c r="V48" s="354"/>
      <c r="W48" s="354"/>
      <c r="X48" s="354"/>
      <c r="Y48" s="354"/>
      <c r="Z48" s="354"/>
      <c r="AA48" s="354"/>
      <c r="AB48" s="354"/>
      <c r="AC48" s="354"/>
      <c r="AD48" s="354"/>
      <c r="AE48" s="354"/>
      <c r="AF48" s="354"/>
      <c r="AG48" s="354"/>
      <c r="AH48" s="354"/>
      <c r="AI48" s="354"/>
      <c r="AJ48" s="354"/>
      <c r="AK48" s="354"/>
      <c r="AL48" s="354"/>
      <c r="AM48" s="354"/>
      <c r="AN48" s="354"/>
      <c r="AO48" s="354"/>
      <c r="AP48" s="354"/>
      <c r="AQ48" s="354"/>
      <c r="AR48" s="354"/>
      <c r="AS48" s="354"/>
      <c r="AT48" s="354"/>
    </row>
    <row r="49" spans="4:46" x14ac:dyDescent="0.2">
      <c r="G49" s="354"/>
      <c r="H49" s="354"/>
      <c r="I49" s="354"/>
      <c r="J49" s="354"/>
      <c r="K49" s="354"/>
      <c r="L49" s="354"/>
      <c r="M49" s="354"/>
      <c r="N49" s="354"/>
      <c r="O49" s="354"/>
      <c r="P49" s="354"/>
      <c r="Q49" s="354"/>
      <c r="R49" s="354"/>
      <c r="S49" s="354"/>
      <c r="T49" s="354"/>
      <c r="U49" s="354"/>
      <c r="V49" s="354"/>
      <c r="W49" s="354"/>
      <c r="X49" s="354"/>
      <c r="Y49" s="354"/>
      <c r="Z49" s="354"/>
      <c r="AA49" s="354"/>
      <c r="AB49" s="354"/>
      <c r="AC49" s="354"/>
      <c r="AD49" s="354"/>
      <c r="AE49" s="354"/>
      <c r="AF49" s="354"/>
      <c r="AG49" s="354"/>
      <c r="AH49" s="354"/>
      <c r="AI49" s="354"/>
      <c r="AJ49" s="354"/>
      <c r="AK49" s="354"/>
      <c r="AL49" s="354"/>
      <c r="AM49" s="354"/>
      <c r="AN49" s="354"/>
      <c r="AO49" s="354"/>
      <c r="AP49" s="354"/>
      <c r="AQ49" s="354"/>
      <c r="AR49" s="354"/>
      <c r="AS49" s="354"/>
      <c r="AT49" s="354"/>
    </row>
    <row r="51" spans="4:46" ht="15.75" x14ac:dyDescent="0.2">
      <c r="D51" s="278"/>
      <c r="E51" s="278"/>
      <c r="G51" s="352" t="s">
        <v>610</v>
      </c>
      <c r="H51" s="352"/>
      <c r="I51" s="352"/>
      <c r="J51" s="352"/>
      <c r="K51" s="352"/>
      <c r="L51" s="352"/>
      <c r="M51" s="352"/>
      <c r="N51" s="352"/>
      <c r="O51" s="352"/>
      <c r="P51" s="352"/>
      <c r="Q51" s="352"/>
      <c r="R51" s="352"/>
      <c r="S51" s="352"/>
      <c r="T51" s="352"/>
      <c r="U51" s="352"/>
      <c r="V51" s="352"/>
      <c r="W51" s="352"/>
      <c r="X51" s="352"/>
      <c r="Y51" s="352"/>
      <c r="Z51" s="352"/>
      <c r="AA51" s="352"/>
      <c r="AB51" s="352"/>
      <c r="AC51" s="352"/>
      <c r="AD51" s="352"/>
      <c r="AE51" s="352"/>
      <c r="AF51" s="352"/>
      <c r="AG51" s="352"/>
      <c r="AH51" s="352"/>
      <c r="AI51" s="352"/>
      <c r="AJ51" s="352"/>
      <c r="AK51" s="352"/>
      <c r="AL51" s="352"/>
      <c r="AM51" s="352"/>
      <c r="AN51" s="352"/>
      <c r="AO51" s="352"/>
      <c r="AP51" s="352"/>
      <c r="AQ51" s="352"/>
      <c r="AR51" s="352"/>
      <c r="AS51" s="352"/>
      <c r="AT51" s="352"/>
    </row>
    <row r="52" spans="4:46" x14ac:dyDescent="0.2">
      <c r="G52" s="352"/>
      <c r="H52" s="352"/>
      <c r="I52" s="352"/>
      <c r="J52" s="352"/>
      <c r="K52" s="352"/>
      <c r="L52" s="352"/>
      <c r="M52" s="352"/>
      <c r="N52" s="352"/>
      <c r="O52" s="352"/>
      <c r="P52" s="352"/>
      <c r="Q52" s="352"/>
      <c r="R52" s="352"/>
      <c r="S52" s="352"/>
      <c r="T52" s="352"/>
      <c r="U52" s="352"/>
      <c r="V52" s="352"/>
      <c r="W52" s="352"/>
      <c r="X52" s="352"/>
      <c r="Y52" s="352"/>
      <c r="Z52" s="352"/>
      <c r="AA52" s="352"/>
      <c r="AB52" s="352"/>
      <c r="AC52" s="352"/>
      <c r="AD52" s="352"/>
      <c r="AE52" s="352"/>
      <c r="AF52" s="352"/>
      <c r="AG52" s="352"/>
      <c r="AH52" s="352"/>
      <c r="AI52" s="352"/>
      <c r="AJ52" s="352"/>
      <c r="AK52" s="352"/>
      <c r="AL52" s="352"/>
      <c r="AM52" s="352"/>
      <c r="AN52" s="352"/>
      <c r="AO52" s="352"/>
      <c r="AP52" s="352"/>
      <c r="AQ52" s="352"/>
      <c r="AR52" s="352"/>
      <c r="AS52" s="352"/>
      <c r="AT52" s="352"/>
    </row>
    <row r="53" spans="4:46" x14ac:dyDescent="0.2">
      <c r="G53" s="352"/>
      <c r="H53" s="352"/>
      <c r="I53" s="352"/>
      <c r="J53" s="352"/>
      <c r="K53" s="352"/>
      <c r="L53" s="352"/>
      <c r="M53" s="352"/>
      <c r="N53" s="352"/>
      <c r="O53" s="352"/>
      <c r="P53" s="352"/>
      <c r="Q53" s="352"/>
      <c r="R53" s="352"/>
      <c r="S53" s="352"/>
      <c r="T53" s="352"/>
      <c r="U53" s="352"/>
      <c r="V53" s="352"/>
      <c r="W53" s="352"/>
      <c r="X53" s="352"/>
      <c r="Y53" s="352"/>
      <c r="Z53" s="352"/>
      <c r="AA53" s="352"/>
      <c r="AB53" s="352"/>
      <c r="AC53" s="352"/>
      <c r="AD53" s="352"/>
      <c r="AE53" s="352"/>
      <c r="AF53" s="352"/>
      <c r="AG53" s="352"/>
      <c r="AH53" s="352"/>
      <c r="AI53" s="352"/>
      <c r="AJ53" s="352"/>
      <c r="AK53" s="352"/>
      <c r="AL53" s="352"/>
      <c r="AM53" s="352"/>
      <c r="AN53" s="352"/>
      <c r="AO53" s="352"/>
      <c r="AP53" s="352"/>
      <c r="AQ53" s="352"/>
      <c r="AR53" s="352"/>
      <c r="AS53" s="352"/>
      <c r="AT53" s="352"/>
    </row>
    <row r="55" spans="4:46" ht="15.75" x14ac:dyDescent="0.2">
      <c r="D55" s="278"/>
      <c r="E55" s="278"/>
      <c r="G55" s="279" t="s">
        <v>611</v>
      </c>
      <c r="H55" s="279"/>
      <c r="I55" s="279"/>
      <c r="J55" s="279"/>
      <c r="K55" s="279"/>
      <c r="L55" s="279"/>
      <c r="M55" s="279"/>
      <c r="N55" s="279"/>
      <c r="O55" s="279"/>
      <c r="P55" s="279"/>
      <c r="Q55" s="279"/>
      <c r="R55" s="279"/>
      <c r="S55" s="279"/>
      <c r="T55" s="279"/>
      <c r="U55" s="279"/>
      <c r="V55" s="279"/>
      <c r="W55" s="279"/>
      <c r="X55" s="279"/>
      <c r="Y55" s="279"/>
      <c r="Z55" s="279"/>
      <c r="AA55" s="279"/>
      <c r="AB55" s="279"/>
      <c r="AC55" s="279"/>
      <c r="AD55" s="279"/>
      <c r="AE55" s="279"/>
      <c r="AF55" s="279"/>
      <c r="AG55" s="279"/>
      <c r="AH55" s="279"/>
      <c r="AI55" s="279"/>
      <c r="AJ55" s="279"/>
      <c r="AK55" s="279"/>
      <c r="AL55" s="279"/>
      <c r="AM55" s="279"/>
      <c r="AN55" s="279"/>
      <c r="AO55" s="279"/>
      <c r="AP55" s="279"/>
      <c r="AQ55" s="279"/>
      <c r="AR55" s="279"/>
      <c r="AS55" s="279"/>
      <c r="AT55" s="279"/>
    </row>
    <row r="56" spans="4:46" x14ac:dyDescent="0.2">
      <c r="G56" s="279"/>
      <c r="H56" s="279"/>
      <c r="I56" s="279"/>
      <c r="J56" s="279"/>
      <c r="K56" s="279"/>
      <c r="L56" s="279"/>
      <c r="M56" s="279"/>
      <c r="N56" s="279"/>
      <c r="O56" s="279"/>
      <c r="P56" s="279"/>
      <c r="Q56" s="279"/>
      <c r="R56" s="279"/>
      <c r="S56" s="279"/>
      <c r="T56" s="279"/>
      <c r="U56" s="279"/>
      <c r="V56" s="279"/>
      <c r="W56" s="279"/>
      <c r="X56" s="279"/>
      <c r="Y56" s="279"/>
      <c r="Z56" s="279"/>
      <c r="AA56" s="279"/>
      <c r="AB56" s="279"/>
      <c r="AC56" s="279"/>
      <c r="AD56" s="279"/>
      <c r="AE56" s="279"/>
      <c r="AF56" s="279"/>
      <c r="AG56" s="279"/>
      <c r="AH56" s="279"/>
      <c r="AI56" s="279"/>
      <c r="AJ56" s="279"/>
      <c r="AK56" s="279"/>
      <c r="AL56" s="279"/>
      <c r="AM56" s="279"/>
      <c r="AN56" s="279"/>
      <c r="AO56" s="279"/>
      <c r="AP56" s="279"/>
      <c r="AQ56" s="279"/>
      <c r="AR56" s="279"/>
      <c r="AS56" s="279"/>
      <c r="AT56" s="279"/>
    </row>
    <row r="57" spans="4:46" x14ac:dyDescent="0.2">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79"/>
      <c r="AE57" s="279"/>
      <c r="AF57" s="279"/>
      <c r="AG57" s="279"/>
      <c r="AH57" s="279"/>
      <c r="AI57" s="279"/>
      <c r="AJ57" s="279"/>
      <c r="AK57" s="279"/>
      <c r="AL57" s="279"/>
      <c r="AM57" s="279"/>
      <c r="AN57" s="279"/>
      <c r="AO57" s="279"/>
      <c r="AP57" s="279"/>
      <c r="AQ57" s="279"/>
      <c r="AR57" s="279"/>
      <c r="AS57" s="279"/>
      <c r="AT57" s="279"/>
    </row>
    <row r="59" spans="4:46" ht="15.75" x14ac:dyDescent="0.2">
      <c r="D59" s="278"/>
      <c r="E59" s="278"/>
      <c r="G59" s="352" t="s">
        <v>612</v>
      </c>
      <c r="H59" s="352"/>
      <c r="I59" s="352"/>
      <c r="J59" s="352"/>
      <c r="K59" s="352"/>
      <c r="L59" s="352"/>
      <c r="M59" s="352"/>
      <c r="N59" s="352"/>
      <c r="O59" s="352"/>
      <c r="P59" s="352"/>
      <c r="Q59" s="352"/>
      <c r="R59" s="352"/>
      <c r="S59" s="352"/>
      <c r="T59" s="352"/>
      <c r="U59" s="352"/>
      <c r="V59" s="352"/>
      <c r="W59" s="352"/>
      <c r="X59" s="352"/>
      <c r="Y59" s="352"/>
      <c r="Z59" s="352"/>
      <c r="AA59" s="352"/>
      <c r="AB59" s="352"/>
      <c r="AC59" s="352"/>
      <c r="AD59" s="352"/>
      <c r="AE59" s="352"/>
      <c r="AF59" s="352"/>
      <c r="AG59" s="352"/>
      <c r="AH59" s="352"/>
      <c r="AI59" s="352"/>
      <c r="AJ59" s="352"/>
      <c r="AK59" s="352"/>
      <c r="AL59" s="352"/>
      <c r="AM59" s="352"/>
      <c r="AN59" s="352"/>
      <c r="AO59" s="352"/>
      <c r="AP59" s="352"/>
      <c r="AQ59" s="352"/>
      <c r="AR59" s="352"/>
      <c r="AS59" s="352"/>
    </row>
    <row r="60" spans="4:46" x14ac:dyDescent="0.2">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2"/>
      <c r="AE60" s="352"/>
      <c r="AF60" s="352"/>
      <c r="AG60" s="352"/>
      <c r="AH60" s="352"/>
      <c r="AI60" s="352"/>
      <c r="AJ60" s="352"/>
      <c r="AK60" s="352"/>
      <c r="AL60" s="352"/>
      <c r="AM60" s="352"/>
      <c r="AN60" s="352"/>
      <c r="AO60" s="352"/>
      <c r="AP60" s="352"/>
      <c r="AQ60" s="352"/>
      <c r="AR60" s="352"/>
      <c r="AS60" s="352"/>
    </row>
    <row r="61" spans="4:46" x14ac:dyDescent="0.2">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2"/>
      <c r="AE61" s="352"/>
      <c r="AF61" s="352"/>
      <c r="AG61" s="352"/>
      <c r="AH61" s="352"/>
      <c r="AI61" s="352"/>
      <c r="AJ61" s="352"/>
      <c r="AK61" s="352"/>
      <c r="AL61" s="352"/>
      <c r="AM61" s="352"/>
      <c r="AN61" s="352"/>
      <c r="AO61" s="352"/>
      <c r="AP61" s="352"/>
      <c r="AQ61" s="352"/>
      <c r="AR61" s="352"/>
      <c r="AS61" s="352"/>
    </row>
    <row r="63" spans="4:46" ht="15.75" x14ac:dyDescent="0.2">
      <c r="D63" s="278"/>
      <c r="E63" s="278"/>
      <c r="G63" s="354" t="s">
        <v>613</v>
      </c>
      <c r="H63" s="354"/>
      <c r="I63" s="354"/>
      <c r="J63" s="354"/>
      <c r="K63" s="354"/>
      <c r="L63" s="354"/>
      <c r="M63" s="354"/>
      <c r="N63" s="354"/>
      <c r="O63" s="354"/>
      <c r="P63" s="354"/>
      <c r="Q63" s="354"/>
      <c r="R63" s="354"/>
      <c r="S63" s="354"/>
      <c r="T63" s="354"/>
      <c r="U63" s="354"/>
      <c r="V63" s="354"/>
      <c r="W63" s="354"/>
      <c r="X63" s="354"/>
      <c r="Y63" s="354"/>
      <c r="Z63" s="354"/>
      <c r="AA63" s="354"/>
      <c r="AB63" s="354"/>
      <c r="AC63" s="354"/>
      <c r="AD63" s="354"/>
      <c r="AE63" s="354"/>
      <c r="AF63" s="354"/>
      <c r="AG63" s="354"/>
      <c r="AH63" s="354"/>
      <c r="AI63" s="354"/>
      <c r="AJ63" s="354"/>
      <c r="AK63" s="354"/>
      <c r="AL63" s="354"/>
      <c r="AM63" s="354"/>
      <c r="AN63" s="354"/>
      <c r="AO63" s="354"/>
      <c r="AP63" s="354"/>
      <c r="AQ63" s="354"/>
      <c r="AR63" s="354"/>
      <c r="AS63" s="354"/>
      <c r="AT63" s="354"/>
    </row>
    <row r="64" spans="4:46" x14ac:dyDescent="0.2">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4"/>
      <c r="AE64" s="354"/>
      <c r="AF64" s="354"/>
      <c r="AG64" s="354"/>
      <c r="AH64" s="354"/>
      <c r="AI64" s="354"/>
      <c r="AJ64" s="354"/>
      <c r="AK64" s="354"/>
      <c r="AL64" s="354"/>
      <c r="AM64" s="354"/>
      <c r="AN64" s="354"/>
      <c r="AO64" s="354"/>
      <c r="AP64" s="354"/>
      <c r="AQ64" s="354"/>
      <c r="AR64" s="354"/>
      <c r="AS64" s="354"/>
      <c r="AT64" s="354"/>
    </row>
    <row r="66" spans="1:49" ht="15.75" x14ac:dyDescent="0.2">
      <c r="D66" s="278"/>
      <c r="E66" s="278"/>
      <c r="G66" s="354" t="s">
        <v>614</v>
      </c>
      <c r="H66" s="354"/>
      <c r="I66" s="354"/>
      <c r="J66" s="354"/>
      <c r="K66" s="354"/>
      <c r="L66" s="354"/>
      <c r="M66" s="354"/>
      <c r="N66" s="354"/>
      <c r="O66" s="354"/>
      <c r="P66" s="354"/>
      <c r="Q66" s="354"/>
      <c r="R66" s="354"/>
      <c r="S66" s="354"/>
      <c r="T66" s="354"/>
      <c r="U66" s="354"/>
      <c r="V66" s="354"/>
      <c r="W66" s="354"/>
      <c r="X66" s="354"/>
      <c r="Y66" s="354"/>
      <c r="Z66" s="354"/>
      <c r="AA66" s="354"/>
      <c r="AB66" s="354"/>
      <c r="AC66" s="354"/>
      <c r="AD66" s="354"/>
      <c r="AE66" s="354"/>
      <c r="AF66" s="354"/>
      <c r="AG66" s="354"/>
      <c r="AH66" s="354"/>
      <c r="AI66" s="354"/>
      <c r="AJ66" s="354"/>
      <c r="AK66" s="354"/>
      <c r="AL66" s="354"/>
      <c r="AM66" s="354"/>
      <c r="AN66" s="354"/>
      <c r="AO66" s="354"/>
      <c r="AP66" s="354"/>
      <c r="AQ66" s="354"/>
      <c r="AR66" s="354"/>
      <c r="AS66" s="354"/>
      <c r="AT66" s="354"/>
    </row>
    <row r="67" spans="1:49" x14ac:dyDescent="0.2">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4"/>
      <c r="AE67" s="354"/>
      <c r="AF67" s="354"/>
      <c r="AG67" s="354"/>
      <c r="AH67" s="354"/>
      <c r="AI67" s="354"/>
      <c r="AJ67" s="354"/>
      <c r="AK67" s="354"/>
      <c r="AL67" s="354"/>
      <c r="AM67" s="354"/>
      <c r="AN67" s="354"/>
      <c r="AO67" s="354"/>
      <c r="AP67" s="354"/>
      <c r="AQ67" s="354"/>
      <c r="AR67" s="354"/>
      <c r="AS67" s="354"/>
      <c r="AT67" s="354"/>
    </row>
    <row r="71" spans="1:49" ht="15.75" x14ac:dyDescent="0.25">
      <c r="A71" s="355" t="s">
        <v>615</v>
      </c>
      <c r="B71" s="355"/>
      <c r="C71" s="355"/>
      <c r="D71" s="355"/>
      <c r="E71" s="355"/>
      <c r="F71" s="355"/>
      <c r="G71" s="355"/>
      <c r="H71" s="355"/>
      <c r="I71" s="355"/>
      <c r="J71" s="355"/>
      <c r="K71" s="355"/>
      <c r="L71" s="355"/>
      <c r="M71" s="355"/>
      <c r="N71" s="355"/>
      <c r="O71" s="355"/>
      <c r="P71" s="355"/>
      <c r="Q71" s="355"/>
      <c r="R71" s="355"/>
      <c r="S71" s="355"/>
      <c r="T71" s="355"/>
      <c r="U71" s="355"/>
      <c r="V71" s="355"/>
      <c r="W71" s="355"/>
      <c r="X71" s="355"/>
      <c r="Y71" s="355"/>
      <c r="Z71" s="355"/>
      <c r="AA71" s="355"/>
      <c r="AB71" s="355"/>
      <c r="AC71" s="355"/>
      <c r="AD71" s="355"/>
      <c r="AE71" s="355"/>
      <c r="AF71" s="355"/>
      <c r="AG71" s="355"/>
      <c r="AH71" s="355"/>
      <c r="AI71" s="355"/>
      <c r="AJ71" s="355"/>
      <c r="AK71" s="355"/>
      <c r="AL71" s="355"/>
      <c r="AM71" s="355"/>
      <c r="AN71" s="355"/>
      <c r="AO71" s="355"/>
      <c r="AP71" s="355"/>
      <c r="AQ71" s="355"/>
      <c r="AR71" s="355"/>
      <c r="AS71" s="355"/>
      <c r="AT71" s="355"/>
      <c r="AU71" s="355"/>
      <c r="AV71" s="355"/>
      <c r="AW71" s="355"/>
    </row>
    <row r="72" spans="1:49" x14ac:dyDescent="0.2">
      <c r="D72" s="354" t="s">
        <v>616</v>
      </c>
      <c r="E72" s="354"/>
      <c r="F72" s="354"/>
      <c r="G72" s="354"/>
      <c r="H72" s="354"/>
      <c r="I72" s="354"/>
      <c r="J72" s="354"/>
      <c r="K72" s="354"/>
      <c r="L72" s="354"/>
      <c r="M72" s="354"/>
      <c r="N72" s="354"/>
      <c r="O72" s="354"/>
      <c r="P72" s="354"/>
      <c r="Q72" s="354"/>
      <c r="R72" s="354"/>
      <c r="S72" s="354"/>
      <c r="T72" s="354"/>
      <c r="U72" s="354"/>
      <c r="V72" s="354"/>
      <c r="W72" s="354"/>
      <c r="X72" s="354"/>
      <c r="Y72" s="354"/>
      <c r="Z72" s="354"/>
      <c r="AA72" s="354"/>
      <c r="AB72" s="354"/>
      <c r="AC72" s="354"/>
      <c r="AD72" s="354"/>
      <c r="AE72" s="354"/>
      <c r="AF72" s="354"/>
      <c r="AG72" s="354"/>
      <c r="AH72" s="354"/>
      <c r="AI72" s="354"/>
      <c r="AJ72" s="354"/>
      <c r="AK72" s="354"/>
      <c r="AL72" s="354"/>
      <c r="AM72" s="354"/>
      <c r="AN72" s="354"/>
      <c r="AO72" s="354"/>
      <c r="AP72" s="354"/>
      <c r="AQ72" s="354"/>
      <c r="AR72" s="354"/>
      <c r="AS72" s="354"/>
      <c r="AT72" s="354"/>
    </row>
    <row r="73" spans="1:49" x14ac:dyDescent="0.2">
      <c r="D73" s="354"/>
      <c r="E73" s="354"/>
      <c r="F73" s="354"/>
      <c r="G73" s="354"/>
      <c r="H73" s="354"/>
      <c r="I73" s="354"/>
      <c r="J73" s="354"/>
      <c r="K73" s="354"/>
      <c r="L73" s="354"/>
      <c r="M73" s="354"/>
      <c r="N73" s="354"/>
      <c r="O73" s="354"/>
      <c r="P73" s="354"/>
      <c r="Q73" s="354"/>
      <c r="R73" s="354"/>
      <c r="S73" s="354"/>
      <c r="T73" s="354"/>
      <c r="U73" s="354"/>
      <c r="V73" s="354"/>
      <c r="W73" s="354"/>
      <c r="X73" s="354"/>
      <c r="Y73" s="354"/>
      <c r="Z73" s="354"/>
      <c r="AA73" s="354"/>
      <c r="AB73" s="354"/>
      <c r="AC73" s="354"/>
      <c r="AD73" s="354"/>
      <c r="AE73" s="354"/>
      <c r="AF73" s="354"/>
      <c r="AG73" s="354"/>
      <c r="AH73" s="354"/>
      <c r="AI73" s="354"/>
      <c r="AJ73" s="354"/>
      <c r="AK73" s="354"/>
      <c r="AL73" s="354"/>
      <c r="AM73" s="354"/>
      <c r="AN73" s="354"/>
      <c r="AO73" s="354"/>
      <c r="AP73" s="354"/>
      <c r="AQ73" s="354"/>
      <c r="AR73" s="354"/>
      <c r="AS73" s="354"/>
      <c r="AT73" s="354"/>
    </row>
    <row r="74" spans="1:49" x14ac:dyDescent="0.2">
      <c r="D74" s="354"/>
      <c r="E74" s="354"/>
      <c r="F74" s="354"/>
      <c r="G74" s="354"/>
      <c r="H74" s="354"/>
      <c r="I74" s="354"/>
      <c r="J74" s="354"/>
      <c r="K74" s="354"/>
      <c r="L74" s="354"/>
      <c r="M74" s="354"/>
      <c r="N74" s="354"/>
      <c r="O74" s="354"/>
      <c r="P74" s="354"/>
      <c r="Q74" s="354"/>
      <c r="R74" s="354"/>
      <c r="S74" s="354"/>
      <c r="T74" s="354"/>
      <c r="U74" s="354"/>
      <c r="V74" s="354"/>
      <c r="W74" s="354"/>
      <c r="X74" s="354"/>
      <c r="Y74" s="354"/>
      <c r="Z74" s="354"/>
      <c r="AA74" s="354"/>
      <c r="AB74" s="354"/>
      <c r="AC74" s="354"/>
      <c r="AD74" s="354"/>
      <c r="AE74" s="354"/>
      <c r="AF74" s="354"/>
      <c r="AG74" s="354"/>
      <c r="AH74" s="354"/>
      <c r="AI74" s="354"/>
      <c r="AJ74" s="354"/>
      <c r="AK74" s="354"/>
      <c r="AL74" s="354"/>
      <c r="AM74" s="354"/>
      <c r="AN74" s="354"/>
      <c r="AO74" s="354"/>
      <c r="AP74" s="354"/>
      <c r="AQ74" s="354"/>
      <c r="AR74" s="354"/>
      <c r="AS74" s="354"/>
      <c r="AT74" s="354"/>
    </row>
    <row r="75" spans="1:49" x14ac:dyDescent="0.2">
      <c r="D75" s="354"/>
      <c r="E75" s="354"/>
      <c r="F75" s="354"/>
      <c r="G75" s="354"/>
      <c r="H75" s="354"/>
      <c r="I75" s="354"/>
      <c r="J75" s="354"/>
      <c r="K75" s="354"/>
      <c r="L75" s="354"/>
      <c r="M75" s="354"/>
      <c r="N75" s="354"/>
      <c r="O75" s="354"/>
      <c r="P75" s="354"/>
      <c r="Q75" s="354"/>
      <c r="R75" s="354"/>
      <c r="S75" s="354"/>
      <c r="T75" s="354"/>
      <c r="U75" s="354"/>
      <c r="V75" s="354"/>
      <c r="W75" s="354"/>
      <c r="X75" s="354"/>
      <c r="Y75" s="354"/>
      <c r="Z75" s="354"/>
      <c r="AA75" s="354"/>
      <c r="AB75" s="354"/>
      <c r="AC75" s="354"/>
      <c r="AD75" s="354"/>
      <c r="AE75" s="354"/>
      <c r="AF75" s="354"/>
      <c r="AG75" s="354"/>
      <c r="AH75" s="354"/>
      <c r="AI75" s="354"/>
      <c r="AJ75" s="354"/>
      <c r="AK75" s="354"/>
      <c r="AL75" s="354"/>
      <c r="AM75" s="354"/>
      <c r="AN75" s="354"/>
      <c r="AO75" s="354"/>
      <c r="AP75" s="354"/>
      <c r="AQ75" s="354"/>
      <c r="AR75" s="354"/>
      <c r="AS75" s="354"/>
      <c r="AT75" s="354"/>
    </row>
    <row r="77" spans="1:49" ht="15.75" customHeight="1" x14ac:dyDescent="0.2">
      <c r="I77" s="100" t="s">
        <v>617</v>
      </c>
      <c r="J77" s="329"/>
      <c r="K77" s="329"/>
      <c r="L77" s="329"/>
      <c r="M77" s="329"/>
      <c r="N77" s="329"/>
      <c r="O77" s="329"/>
      <c r="P77" s="329"/>
      <c r="Q77" s="329"/>
      <c r="R77" s="329"/>
      <c r="S77" s="329"/>
      <c r="T77" s="329"/>
      <c r="U77" s="329"/>
      <c r="V77" s="329"/>
      <c r="W77" s="329"/>
      <c r="X77" s="329"/>
      <c r="Y77" s="329"/>
      <c r="Z77" s="329"/>
      <c r="AA77" s="329"/>
      <c r="AB77" s="329"/>
      <c r="AC77" s="329"/>
      <c r="AD77" s="329"/>
      <c r="AF77" s="356" t="s">
        <v>621</v>
      </c>
      <c r="AG77" s="356"/>
      <c r="AH77" s="356"/>
      <c r="AI77" s="356"/>
      <c r="AJ77" s="356"/>
      <c r="AK77" s="357"/>
      <c r="AL77" s="357"/>
      <c r="AM77" s="357"/>
      <c r="AN77" s="357"/>
      <c r="AO77" s="357"/>
      <c r="AP77" s="357"/>
      <c r="AQ77" s="357"/>
      <c r="AR77" s="357"/>
      <c r="AS77" s="357"/>
      <c r="AT77" s="357"/>
    </row>
    <row r="78" spans="1:49" x14ac:dyDescent="0.2">
      <c r="I78" s="100" t="s">
        <v>618</v>
      </c>
      <c r="J78" s="329"/>
      <c r="K78" s="329"/>
      <c r="L78" s="329"/>
      <c r="M78" s="329"/>
      <c r="N78" s="329"/>
      <c r="O78" s="329"/>
      <c r="P78" s="329"/>
      <c r="Q78" s="329"/>
      <c r="R78" s="329"/>
      <c r="S78" s="329"/>
      <c r="T78" s="329"/>
      <c r="U78" s="329"/>
      <c r="V78" s="329"/>
      <c r="W78" s="329"/>
      <c r="X78" s="329"/>
      <c r="Y78" s="329"/>
      <c r="Z78" s="329"/>
      <c r="AA78" s="329"/>
      <c r="AB78" s="329"/>
      <c r="AC78" s="329"/>
      <c r="AD78" s="329"/>
      <c r="AF78" s="356"/>
      <c r="AG78" s="356"/>
      <c r="AH78" s="356"/>
      <c r="AI78" s="356"/>
      <c r="AJ78" s="356"/>
      <c r="AK78" s="358"/>
      <c r="AL78" s="358"/>
      <c r="AM78" s="358"/>
      <c r="AN78" s="358"/>
      <c r="AO78" s="358"/>
      <c r="AP78" s="358"/>
      <c r="AQ78" s="358"/>
      <c r="AR78" s="358"/>
      <c r="AS78" s="358"/>
      <c r="AT78" s="358"/>
    </row>
    <row r="79" spans="1:49" x14ac:dyDescent="0.2">
      <c r="I79" s="100" t="s">
        <v>619</v>
      </c>
      <c r="J79" s="329"/>
      <c r="K79" s="329"/>
      <c r="L79" s="329"/>
      <c r="M79" s="329"/>
      <c r="N79" s="329"/>
      <c r="O79" s="329"/>
      <c r="P79" s="329"/>
      <c r="Q79" s="329"/>
      <c r="R79" s="329"/>
      <c r="S79" s="329"/>
      <c r="T79" s="329"/>
      <c r="U79" s="329"/>
      <c r="V79" s="329"/>
      <c r="W79" s="329"/>
      <c r="X79" s="329"/>
      <c r="Y79" s="329"/>
      <c r="Z79" s="329"/>
      <c r="AA79" s="329"/>
      <c r="AB79" s="329"/>
      <c r="AC79" s="329"/>
      <c r="AD79" s="329"/>
      <c r="AJ79" s="100" t="s">
        <v>313</v>
      </c>
      <c r="AK79" s="330"/>
      <c r="AL79" s="330"/>
      <c r="AM79" s="330"/>
      <c r="AN79" s="330"/>
      <c r="AO79" s="330"/>
      <c r="AP79" s="330"/>
      <c r="AQ79" s="330"/>
      <c r="AR79" s="330"/>
      <c r="AS79" s="330"/>
      <c r="AT79" s="330"/>
    </row>
    <row r="82" spans="9:30" x14ac:dyDescent="0.2">
      <c r="I82" s="100" t="s">
        <v>620</v>
      </c>
      <c r="J82" s="335"/>
      <c r="K82" s="335"/>
      <c r="L82" s="335"/>
      <c r="M82" s="335"/>
      <c r="N82" s="335"/>
      <c r="O82" s="335"/>
      <c r="P82" s="335"/>
      <c r="Q82" s="335"/>
      <c r="R82" s="335"/>
      <c r="S82" s="335"/>
      <c r="T82" s="335"/>
      <c r="U82" s="335"/>
      <c r="V82" s="335"/>
      <c r="W82" s="335"/>
      <c r="X82" s="335"/>
      <c r="Y82" s="335"/>
      <c r="Z82" s="335"/>
      <c r="AA82" s="335"/>
      <c r="AB82" s="335"/>
      <c r="AC82" s="335"/>
      <c r="AD82" s="335"/>
    </row>
  </sheetData>
  <sheetProtection algorithmName="SHA-512" hashValue="dHA0eWSxbXHYBm1Jj4ee+XbXpD+f9p1ubsTuKZQT+ALUD9hVuCevFQuEg3cRZOoAaRyynvhAvDdfVIZnMFQsTQ==" saltValue="UN5Yn9kz8A/ntYyv3Ismug==" spinCount="100000" sheet="1" objects="1" scenarios="1"/>
  <mergeCells count="40">
    <mergeCell ref="AK79:AT79"/>
    <mergeCell ref="D38:E38"/>
    <mergeCell ref="G38:AT44"/>
    <mergeCell ref="D46:E46"/>
    <mergeCell ref="G46:AT49"/>
    <mergeCell ref="AF77:AJ78"/>
    <mergeCell ref="AK77:AT78"/>
    <mergeCell ref="D51:E51"/>
    <mergeCell ref="G51:AT53"/>
    <mergeCell ref="G55:AT57"/>
    <mergeCell ref="D55:E55"/>
    <mergeCell ref="G59:AS61"/>
    <mergeCell ref="J82:AD82"/>
    <mergeCell ref="D8:E8"/>
    <mergeCell ref="G8:AT9"/>
    <mergeCell ref="D11:E11"/>
    <mergeCell ref="G13:AT15"/>
    <mergeCell ref="D13:E13"/>
    <mergeCell ref="J77:AD77"/>
    <mergeCell ref="G63:AT64"/>
    <mergeCell ref="D17:E17"/>
    <mergeCell ref="D19:E19"/>
    <mergeCell ref="D21:E21"/>
    <mergeCell ref="G21:AT22"/>
    <mergeCell ref="D24:E24"/>
    <mergeCell ref="D31:E31"/>
    <mergeCell ref="G31:AT36"/>
    <mergeCell ref="J79:AD79"/>
    <mergeCell ref="G24:AT29"/>
    <mergeCell ref="AX1:AY1"/>
    <mergeCell ref="D59:E59"/>
    <mergeCell ref="J78:AD78"/>
    <mergeCell ref="D63:E63"/>
    <mergeCell ref="G66:AT67"/>
    <mergeCell ref="D66:E66"/>
    <mergeCell ref="A71:AW71"/>
    <mergeCell ref="D72:AT75"/>
    <mergeCell ref="A1:AW1"/>
    <mergeCell ref="J4:AR4"/>
    <mergeCell ref="D6:AS7"/>
  </mergeCells>
  <conditionalFormatting sqref="AT6:AW6">
    <cfRule type="expression" dxfId="16" priority="1">
      <formula>#REF!</formula>
    </cfRule>
  </conditionalFormatting>
  <dataValidations count="1">
    <dataValidation type="list" allowBlank="1" showInputMessage="1" showErrorMessage="1" sqref="D8:E8 D11:E11 D13:E13 D17:E17 D19:E19 D21:E21 D24:E24 D31:E31 D38:E38 D46:E46 D51:E51 D55:E55 D59:E59 D63:E63 D66:E66" xr:uid="{00000000-0002-0000-0C00-000000000000}">
      <formula1>"X"</formula1>
    </dataValidation>
  </dataValidations>
  <pageMargins left="0.25" right="0.25" top="0.75" bottom="0.75" header="0.3" footer="0.3"/>
  <pageSetup scale="76" fitToHeight="0" orientation="portrait" horizontalDpi="1200" verticalDpi="1200" r:id="rId1"/>
  <rowBreaks count="1" manualBreakCount="1">
    <brk id="58" max="4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BN40"/>
  <sheetViews>
    <sheetView showGridLines="0" zoomScaleNormal="100" zoomScaleSheetLayoutView="98" zoomScalePageLayoutView="70" workbookViewId="0">
      <selection activeCell="D8" sqref="D8:E8"/>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80" t="s">
        <v>634</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c r="AU1" s="280"/>
      <c r="AV1" s="280"/>
      <c r="AW1" s="280"/>
      <c r="AX1" s="314" t="str">
        <f>HYPERLINK("#Instructions!N139","Instructions for Accessibility tab »")</f>
        <v>Instructions for Accessibility tab »</v>
      </c>
      <c r="AY1" s="314"/>
      <c r="AZ1" s="108"/>
      <c r="BA1" s="108"/>
      <c r="BB1" s="108"/>
      <c r="BC1" s="108"/>
      <c r="BD1" s="108"/>
      <c r="BE1" s="108"/>
      <c r="BF1" s="108"/>
      <c r="BG1" s="108"/>
      <c r="BH1" s="108"/>
      <c r="BI1" s="108"/>
      <c r="BJ1" s="108"/>
      <c r="BK1" s="108"/>
    </row>
    <row r="2" spans="1:66" ht="15" customHeight="1" x14ac:dyDescent="0.2">
      <c r="AX2" s="99"/>
      <c r="AY2" s="99"/>
      <c r="AZ2" s="99"/>
      <c r="BA2" s="99"/>
      <c r="BB2" s="99"/>
      <c r="BC2" s="99"/>
      <c r="BD2" s="99"/>
      <c r="BE2" s="99"/>
      <c r="BF2" s="99"/>
      <c r="BG2" s="99"/>
      <c r="BH2" s="99"/>
      <c r="BI2" s="99"/>
      <c r="BJ2" s="99"/>
      <c r="BK2" s="99"/>
      <c r="BL2" s="99"/>
      <c r="BM2" s="99"/>
      <c r="BN2" s="99"/>
    </row>
    <row r="3" spans="1:66" ht="15" customHeight="1" x14ac:dyDescent="0.2">
      <c r="AP3" s="98" t="s">
        <v>542</v>
      </c>
    </row>
    <row r="4" spans="1:66" x14ac:dyDescent="0.2">
      <c r="D4" s="110" t="s">
        <v>238</v>
      </c>
      <c r="J4" s="350">
        <f>INDEX(val,MATCH("g_ProjectName",ref,0))</f>
        <v>0</v>
      </c>
      <c r="K4" s="350"/>
      <c r="L4" s="350"/>
      <c r="M4" s="350"/>
      <c r="N4" s="350"/>
      <c r="O4" s="350"/>
      <c r="P4" s="350"/>
      <c r="Q4" s="350"/>
      <c r="R4" s="350"/>
      <c r="S4" s="350"/>
      <c r="T4" s="350"/>
      <c r="U4" s="350"/>
      <c r="V4" s="350"/>
      <c r="W4" s="350"/>
      <c r="X4" s="350"/>
      <c r="Y4" s="350"/>
      <c r="Z4" s="350"/>
      <c r="AA4" s="350"/>
      <c r="AB4" s="350"/>
      <c r="AC4" s="350"/>
      <c r="AD4" s="350"/>
      <c r="AE4" s="350"/>
      <c r="AF4" s="350"/>
      <c r="AG4" s="350"/>
      <c r="AH4" s="350"/>
      <c r="AI4" s="350"/>
      <c r="AJ4" s="350"/>
      <c r="AK4" s="350"/>
      <c r="AL4" s="350"/>
      <c r="AM4" s="350"/>
      <c r="AN4" s="350"/>
      <c r="AO4" s="350"/>
      <c r="AP4" s="350"/>
      <c r="AQ4" s="350"/>
      <c r="AR4" s="350"/>
    </row>
    <row r="6" spans="1:66" ht="15.75" customHeight="1" x14ac:dyDescent="0.2">
      <c r="D6" s="351" t="s">
        <v>602</v>
      </c>
      <c r="E6" s="351"/>
      <c r="F6" s="351"/>
      <c r="G6" s="351"/>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K6" s="351"/>
      <c r="AL6" s="351"/>
      <c r="AM6" s="351"/>
      <c r="AN6" s="351"/>
      <c r="AO6" s="351"/>
      <c r="AP6" s="351"/>
      <c r="AQ6" s="351"/>
      <c r="AR6" s="351"/>
      <c r="AS6" s="351"/>
      <c r="AT6" s="97"/>
    </row>
    <row r="7" spans="1:66" ht="15" customHeight="1" x14ac:dyDescent="0.2">
      <c r="D7" s="351"/>
      <c r="E7" s="351"/>
      <c r="F7" s="351"/>
      <c r="G7" s="351"/>
      <c r="H7" s="351"/>
      <c r="I7" s="351"/>
      <c r="J7" s="351"/>
      <c r="K7" s="351"/>
      <c r="L7" s="351"/>
      <c r="M7" s="351"/>
      <c r="N7" s="351"/>
      <c r="O7" s="351"/>
      <c r="P7" s="351"/>
      <c r="Q7" s="351"/>
      <c r="R7" s="351"/>
      <c r="S7" s="351"/>
      <c r="T7" s="351"/>
      <c r="U7" s="351"/>
      <c r="V7" s="351"/>
      <c r="W7" s="351"/>
      <c r="X7" s="351"/>
      <c r="Y7" s="351"/>
      <c r="Z7" s="351"/>
      <c r="AA7" s="351"/>
      <c r="AB7" s="351"/>
      <c r="AC7" s="351"/>
      <c r="AD7" s="351"/>
      <c r="AE7" s="351"/>
      <c r="AF7" s="351"/>
      <c r="AG7" s="351"/>
      <c r="AH7" s="351"/>
      <c r="AI7" s="351"/>
      <c r="AJ7" s="351"/>
      <c r="AK7" s="351"/>
      <c r="AL7" s="351"/>
      <c r="AM7" s="351"/>
      <c r="AN7" s="351"/>
      <c r="AO7" s="351"/>
      <c r="AP7" s="351"/>
      <c r="AQ7" s="351"/>
      <c r="AR7" s="351"/>
      <c r="AS7" s="351"/>
    </row>
    <row r="8" spans="1:66" ht="15.75" x14ac:dyDescent="0.2">
      <c r="D8" s="278"/>
      <c r="E8" s="278"/>
      <c r="G8" s="352" t="s">
        <v>623</v>
      </c>
      <c r="H8" s="352"/>
      <c r="I8" s="352"/>
      <c r="J8" s="352"/>
      <c r="K8" s="352"/>
      <c r="L8" s="352"/>
      <c r="M8" s="352"/>
      <c r="N8" s="352"/>
      <c r="O8" s="352"/>
      <c r="P8" s="352"/>
      <c r="Q8" s="352"/>
      <c r="R8" s="352"/>
      <c r="S8" s="352"/>
      <c r="T8" s="352"/>
      <c r="U8" s="352"/>
      <c r="V8" s="352"/>
      <c r="W8" s="352"/>
      <c r="X8" s="352"/>
      <c r="Y8" s="352"/>
      <c r="Z8" s="352"/>
      <c r="AA8" s="352"/>
      <c r="AB8" s="352"/>
      <c r="AC8" s="352"/>
      <c r="AD8" s="352"/>
      <c r="AE8" s="352"/>
      <c r="AF8" s="352"/>
      <c r="AG8" s="352"/>
      <c r="AH8" s="352"/>
      <c r="AI8" s="352"/>
      <c r="AJ8" s="352"/>
      <c r="AK8" s="352"/>
      <c r="AL8" s="352"/>
      <c r="AM8" s="352"/>
      <c r="AN8" s="352"/>
      <c r="AO8" s="352"/>
      <c r="AP8" s="352"/>
      <c r="AQ8" s="352"/>
      <c r="AR8" s="352"/>
      <c r="AS8" s="352"/>
      <c r="AT8" s="352"/>
    </row>
    <row r="9" spans="1:66" ht="15.75" customHeight="1" x14ac:dyDescent="0.2">
      <c r="D9" s="97"/>
      <c r="E9" s="97"/>
      <c r="F9" s="97"/>
      <c r="G9" s="352"/>
      <c r="H9" s="352"/>
      <c r="I9" s="352"/>
      <c r="J9" s="352"/>
      <c r="K9" s="352"/>
      <c r="L9" s="352"/>
      <c r="M9" s="352"/>
      <c r="N9" s="352"/>
      <c r="O9" s="352"/>
      <c r="P9" s="352"/>
      <c r="Q9" s="352"/>
      <c r="R9" s="352"/>
      <c r="S9" s="352"/>
      <c r="T9" s="352"/>
      <c r="U9" s="352"/>
      <c r="V9" s="352"/>
      <c r="W9" s="352"/>
      <c r="X9" s="352"/>
      <c r="Y9" s="352"/>
      <c r="Z9" s="352"/>
      <c r="AA9" s="352"/>
      <c r="AB9" s="352"/>
      <c r="AC9" s="352"/>
      <c r="AD9" s="352"/>
      <c r="AE9" s="352"/>
      <c r="AF9" s="352"/>
      <c r="AG9" s="352"/>
      <c r="AH9" s="352"/>
      <c r="AI9" s="352"/>
      <c r="AJ9" s="352"/>
      <c r="AK9" s="352"/>
      <c r="AL9" s="352"/>
      <c r="AM9" s="352"/>
      <c r="AN9" s="352"/>
      <c r="AO9" s="352"/>
      <c r="AP9" s="352"/>
      <c r="AQ9" s="352"/>
      <c r="AR9" s="352"/>
      <c r="AS9" s="352"/>
      <c r="AT9" s="352"/>
    </row>
    <row r="10" spans="1:66" x14ac:dyDescent="0.2">
      <c r="F10" s="97"/>
      <c r="G10" s="97"/>
      <c r="H10" s="121" t="s">
        <v>625</v>
      </c>
      <c r="I10" s="279" t="s">
        <v>624</v>
      </c>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79"/>
      <c r="AG10" s="279"/>
      <c r="AH10" s="279"/>
      <c r="AI10" s="279"/>
      <c r="AJ10" s="279"/>
      <c r="AK10" s="279"/>
      <c r="AL10" s="279"/>
      <c r="AM10" s="279"/>
      <c r="AN10" s="279"/>
      <c r="AO10" s="279"/>
      <c r="AP10" s="279"/>
      <c r="AQ10" s="279"/>
      <c r="AR10" s="279"/>
      <c r="AS10" s="279"/>
      <c r="AT10" s="279"/>
    </row>
    <row r="11" spans="1:66" x14ac:dyDescent="0.2">
      <c r="F11" s="97"/>
      <c r="G11" s="97"/>
      <c r="H11" s="97"/>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row>
    <row r="12" spans="1:66" x14ac:dyDescent="0.2">
      <c r="F12" s="97"/>
      <c r="G12" s="97"/>
      <c r="H12" s="121" t="s">
        <v>625</v>
      </c>
      <c r="I12" s="107" t="s">
        <v>626</v>
      </c>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row>
    <row r="13" spans="1:66" x14ac:dyDescent="0.2">
      <c r="F13" s="97"/>
      <c r="G13" s="97"/>
      <c r="H13" s="121" t="s">
        <v>625</v>
      </c>
      <c r="I13" s="352" t="s">
        <v>627</v>
      </c>
      <c r="J13" s="352"/>
      <c r="K13" s="352"/>
      <c r="L13" s="352"/>
      <c r="M13" s="352"/>
      <c r="N13" s="352"/>
      <c r="O13" s="352"/>
      <c r="P13" s="352"/>
      <c r="Q13" s="352"/>
      <c r="R13" s="352"/>
      <c r="S13" s="352"/>
      <c r="T13" s="352"/>
      <c r="U13" s="352"/>
      <c r="V13" s="352"/>
      <c r="W13" s="352"/>
      <c r="X13" s="352"/>
      <c r="Y13" s="352"/>
      <c r="Z13" s="352"/>
      <c r="AA13" s="352"/>
      <c r="AB13" s="352"/>
      <c r="AC13" s="352"/>
      <c r="AD13" s="352"/>
      <c r="AE13" s="352"/>
      <c r="AF13" s="352"/>
      <c r="AG13" s="352"/>
      <c r="AH13" s="352"/>
      <c r="AI13" s="352"/>
      <c r="AJ13" s="352"/>
      <c r="AK13" s="352"/>
      <c r="AL13" s="352"/>
      <c r="AM13" s="352"/>
      <c r="AN13" s="352"/>
      <c r="AO13" s="352"/>
      <c r="AP13" s="352"/>
      <c r="AQ13" s="352"/>
      <c r="AR13" s="352"/>
      <c r="AS13" s="352"/>
      <c r="AT13" s="352"/>
    </row>
    <row r="14" spans="1:66" x14ac:dyDescent="0.2">
      <c r="F14" s="97"/>
      <c r="G14" s="97"/>
      <c r="H14" s="97"/>
      <c r="I14" s="352"/>
      <c r="J14" s="352"/>
      <c r="K14" s="352"/>
      <c r="L14" s="352"/>
      <c r="M14" s="352"/>
      <c r="N14" s="352"/>
      <c r="O14" s="352"/>
      <c r="P14" s="352"/>
      <c r="Q14" s="352"/>
      <c r="R14" s="352"/>
      <c r="S14" s="352"/>
      <c r="T14" s="352"/>
      <c r="U14" s="352"/>
      <c r="V14" s="352"/>
      <c r="W14" s="352"/>
      <c r="X14" s="352"/>
      <c r="Y14" s="352"/>
      <c r="Z14" s="352"/>
      <c r="AA14" s="352"/>
      <c r="AB14" s="352"/>
      <c r="AC14" s="352"/>
      <c r="AD14" s="352"/>
      <c r="AE14" s="352"/>
      <c r="AF14" s="352"/>
      <c r="AG14" s="352"/>
      <c r="AH14" s="352"/>
      <c r="AI14" s="352"/>
      <c r="AJ14" s="352"/>
      <c r="AK14" s="352"/>
      <c r="AL14" s="352"/>
      <c r="AM14" s="352"/>
      <c r="AN14" s="352"/>
      <c r="AO14" s="352"/>
      <c r="AP14" s="352"/>
      <c r="AQ14" s="352"/>
      <c r="AR14" s="352"/>
      <c r="AS14" s="352"/>
      <c r="AT14" s="352"/>
    </row>
    <row r="15" spans="1:66" x14ac:dyDescent="0.2">
      <c r="F15" s="97"/>
      <c r="G15" s="97"/>
      <c r="H15" s="121" t="s">
        <v>625</v>
      </c>
      <c r="I15" s="352" t="s">
        <v>628</v>
      </c>
      <c r="J15" s="352"/>
      <c r="K15" s="352"/>
      <c r="L15" s="352"/>
      <c r="M15" s="352"/>
      <c r="N15" s="352"/>
      <c r="O15" s="352"/>
      <c r="P15" s="352"/>
      <c r="Q15" s="352"/>
      <c r="R15" s="352"/>
      <c r="S15" s="352"/>
      <c r="T15" s="352"/>
      <c r="U15" s="352"/>
      <c r="V15" s="352"/>
      <c r="W15" s="352"/>
      <c r="X15" s="352"/>
      <c r="Y15" s="352"/>
      <c r="Z15" s="352"/>
      <c r="AA15" s="352"/>
      <c r="AB15" s="352"/>
      <c r="AC15" s="352"/>
      <c r="AD15" s="352"/>
      <c r="AE15" s="352"/>
      <c r="AF15" s="352"/>
      <c r="AG15" s="352"/>
      <c r="AH15" s="352"/>
      <c r="AI15" s="352"/>
      <c r="AJ15" s="352"/>
      <c r="AK15" s="352"/>
      <c r="AL15" s="352"/>
      <c r="AM15" s="352"/>
      <c r="AN15" s="352"/>
      <c r="AO15" s="352"/>
      <c r="AP15" s="352"/>
      <c r="AQ15" s="352"/>
      <c r="AR15" s="352"/>
      <c r="AS15" s="352"/>
      <c r="AT15" s="352"/>
    </row>
    <row r="16" spans="1:66" x14ac:dyDescent="0.2">
      <c r="F16" s="97"/>
      <c r="G16" s="97"/>
      <c r="H16" s="97"/>
      <c r="I16" s="352"/>
      <c r="J16" s="352"/>
      <c r="K16" s="352"/>
      <c r="L16" s="352"/>
      <c r="M16" s="352"/>
      <c r="N16" s="352"/>
      <c r="O16" s="352"/>
      <c r="P16" s="352"/>
      <c r="Q16" s="352"/>
      <c r="R16" s="352"/>
      <c r="S16" s="352"/>
      <c r="T16" s="352"/>
      <c r="U16" s="352"/>
      <c r="V16" s="352"/>
      <c r="W16" s="352"/>
      <c r="X16" s="352"/>
      <c r="Y16" s="352"/>
      <c r="Z16" s="352"/>
      <c r="AA16" s="352"/>
      <c r="AB16" s="352"/>
      <c r="AC16" s="352"/>
      <c r="AD16" s="352"/>
      <c r="AE16" s="352"/>
      <c r="AF16" s="352"/>
      <c r="AG16" s="352"/>
      <c r="AH16" s="352"/>
      <c r="AI16" s="352"/>
      <c r="AJ16" s="352"/>
      <c r="AK16" s="352"/>
      <c r="AL16" s="352"/>
      <c r="AM16" s="352"/>
      <c r="AN16" s="352"/>
      <c r="AO16" s="352"/>
      <c r="AP16" s="352"/>
      <c r="AQ16" s="352"/>
      <c r="AR16" s="352"/>
      <c r="AS16" s="352"/>
      <c r="AT16" s="352"/>
    </row>
    <row r="17" spans="1:49" x14ac:dyDescent="0.2">
      <c r="F17" s="97"/>
      <c r="G17" s="97"/>
      <c r="H17" s="121" t="s">
        <v>625</v>
      </c>
      <c r="I17" s="279" t="s">
        <v>629</v>
      </c>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c r="AN17" s="279"/>
      <c r="AO17" s="279"/>
      <c r="AP17" s="279"/>
      <c r="AQ17" s="279"/>
      <c r="AR17" s="279"/>
      <c r="AS17" s="279"/>
      <c r="AT17" s="279"/>
    </row>
    <row r="18" spans="1:49" x14ac:dyDescent="0.2">
      <c r="F18" s="97"/>
      <c r="G18" s="97"/>
      <c r="H18" s="97"/>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c r="AN18" s="279"/>
      <c r="AO18" s="279"/>
      <c r="AP18" s="279"/>
      <c r="AQ18" s="279"/>
      <c r="AR18" s="279"/>
      <c r="AS18" s="279"/>
      <c r="AT18" s="279"/>
    </row>
    <row r="19" spans="1:49" x14ac:dyDescent="0.2">
      <c r="F19" s="97"/>
      <c r="G19" s="97"/>
      <c r="H19" s="97"/>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c r="AN19" s="279"/>
      <c r="AO19" s="279"/>
      <c r="AP19" s="279"/>
      <c r="AQ19" s="279"/>
      <c r="AR19" s="279"/>
      <c r="AS19" s="279"/>
      <c r="AT19" s="279"/>
    </row>
    <row r="20" spans="1:49" x14ac:dyDescent="0.2">
      <c r="G20" s="107"/>
      <c r="H20" s="97"/>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c r="AF20" s="279"/>
      <c r="AG20" s="279"/>
      <c r="AH20" s="279"/>
      <c r="AI20" s="279"/>
      <c r="AJ20" s="279"/>
      <c r="AK20" s="279"/>
      <c r="AL20" s="279"/>
      <c r="AM20" s="279"/>
      <c r="AN20" s="279"/>
      <c r="AO20" s="279"/>
      <c r="AP20" s="279"/>
      <c r="AQ20" s="279"/>
      <c r="AR20" s="279"/>
      <c r="AS20" s="279"/>
      <c r="AT20" s="279"/>
    </row>
    <row r="21" spans="1:49" x14ac:dyDescent="0.2">
      <c r="G21" s="97"/>
      <c r="H21" s="121" t="s">
        <v>625</v>
      </c>
      <c r="I21" s="107" t="s">
        <v>630</v>
      </c>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row>
    <row r="22" spans="1:49" ht="15.75" customHeight="1" x14ac:dyDescent="0.2">
      <c r="G22" s="97"/>
      <c r="H22" s="121" t="s">
        <v>625</v>
      </c>
      <c r="I22" s="107" t="s">
        <v>631</v>
      </c>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row>
    <row r="23" spans="1:49" ht="15" customHeight="1" x14ac:dyDescent="0.2">
      <c r="D23" s="120"/>
      <c r="E23" s="120"/>
      <c r="F23" s="120"/>
      <c r="G23" s="97"/>
      <c r="H23" s="121" t="s">
        <v>625</v>
      </c>
      <c r="I23" s="352" t="s">
        <v>632</v>
      </c>
      <c r="J23" s="352"/>
      <c r="K23" s="352"/>
      <c r="L23" s="352"/>
      <c r="M23" s="352"/>
      <c r="N23" s="352"/>
      <c r="O23" s="352"/>
      <c r="P23" s="352"/>
      <c r="Q23" s="352"/>
      <c r="R23" s="352"/>
      <c r="S23" s="352"/>
      <c r="T23" s="352"/>
      <c r="U23" s="352"/>
      <c r="V23" s="352"/>
      <c r="W23" s="352"/>
      <c r="X23" s="352"/>
      <c r="Y23" s="352"/>
      <c r="Z23" s="352"/>
      <c r="AA23" s="352"/>
      <c r="AB23" s="352"/>
      <c r="AC23" s="352"/>
      <c r="AD23" s="352"/>
      <c r="AE23" s="352"/>
      <c r="AF23" s="352"/>
      <c r="AG23" s="352"/>
      <c r="AH23" s="352"/>
      <c r="AI23" s="352"/>
      <c r="AJ23" s="352"/>
      <c r="AK23" s="352"/>
      <c r="AL23" s="352"/>
      <c r="AM23" s="352"/>
      <c r="AN23" s="352"/>
      <c r="AO23" s="352"/>
      <c r="AP23" s="352"/>
      <c r="AQ23" s="352"/>
      <c r="AR23" s="352"/>
      <c r="AS23" s="352"/>
      <c r="AT23" s="352"/>
    </row>
    <row r="24" spans="1:49" x14ac:dyDescent="0.2">
      <c r="G24" s="97"/>
      <c r="H24" s="97"/>
      <c r="I24" s="352"/>
      <c r="J24" s="352"/>
      <c r="K24" s="352"/>
      <c r="L24" s="352"/>
      <c r="M24" s="352"/>
      <c r="N24" s="352"/>
      <c r="O24" s="352"/>
      <c r="P24" s="352"/>
      <c r="Q24" s="352"/>
      <c r="R24" s="352"/>
      <c r="S24" s="352"/>
      <c r="T24" s="352"/>
      <c r="U24" s="352"/>
      <c r="V24" s="352"/>
      <c r="W24" s="352"/>
      <c r="X24" s="352"/>
      <c r="Y24" s="352"/>
      <c r="Z24" s="352"/>
      <c r="AA24" s="352"/>
      <c r="AB24" s="352"/>
      <c r="AC24" s="352"/>
      <c r="AD24" s="352"/>
      <c r="AE24" s="352"/>
      <c r="AF24" s="352"/>
      <c r="AG24" s="352"/>
      <c r="AH24" s="352"/>
      <c r="AI24" s="352"/>
      <c r="AJ24" s="352"/>
      <c r="AK24" s="352"/>
      <c r="AL24" s="352"/>
      <c r="AM24" s="352"/>
      <c r="AN24" s="352"/>
      <c r="AO24" s="352"/>
      <c r="AP24" s="352"/>
      <c r="AQ24" s="352"/>
      <c r="AR24" s="352"/>
      <c r="AS24" s="352"/>
      <c r="AT24" s="352"/>
    </row>
    <row r="25" spans="1:49" x14ac:dyDescent="0.2">
      <c r="H25" s="121" t="s">
        <v>625</v>
      </c>
      <c r="I25" s="279" t="s">
        <v>633</v>
      </c>
      <c r="J25" s="279"/>
      <c r="K25" s="279"/>
      <c r="L25" s="279"/>
      <c r="M25" s="279"/>
      <c r="N25" s="279"/>
      <c r="O25" s="279"/>
      <c r="P25" s="279"/>
      <c r="Q25" s="279"/>
      <c r="R25" s="279"/>
      <c r="S25" s="279"/>
      <c r="T25" s="279"/>
      <c r="U25" s="279"/>
      <c r="V25" s="279"/>
      <c r="W25" s="279"/>
      <c r="X25" s="279"/>
      <c r="Y25" s="279"/>
      <c r="Z25" s="279"/>
      <c r="AA25" s="279"/>
      <c r="AB25" s="279"/>
      <c r="AC25" s="279"/>
      <c r="AD25" s="279"/>
      <c r="AE25" s="279"/>
      <c r="AF25" s="279"/>
      <c r="AG25" s="279"/>
      <c r="AH25" s="279"/>
      <c r="AI25" s="279"/>
      <c r="AJ25" s="279"/>
      <c r="AK25" s="279"/>
      <c r="AL25" s="279"/>
      <c r="AM25" s="279"/>
      <c r="AN25" s="279"/>
      <c r="AO25" s="279"/>
      <c r="AP25" s="279"/>
      <c r="AQ25" s="279"/>
      <c r="AR25" s="279"/>
      <c r="AS25" s="279"/>
      <c r="AT25" s="279"/>
    </row>
    <row r="26" spans="1:49" x14ac:dyDescent="0.2">
      <c r="I26" s="279"/>
      <c r="J26" s="279"/>
      <c r="K26" s="279"/>
      <c r="L26" s="279"/>
      <c r="M26" s="279"/>
      <c r="N26" s="279"/>
      <c r="O26" s="279"/>
      <c r="P26" s="279"/>
      <c r="Q26" s="279"/>
      <c r="R26" s="279"/>
      <c r="S26" s="279"/>
      <c r="T26" s="279"/>
      <c r="U26" s="279"/>
      <c r="V26" s="279"/>
      <c r="W26" s="279"/>
      <c r="X26" s="279"/>
      <c r="Y26" s="279"/>
      <c r="Z26" s="279"/>
      <c r="AA26" s="279"/>
      <c r="AB26" s="279"/>
      <c r="AC26" s="279"/>
      <c r="AD26" s="279"/>
      <c r="AE26" s="279"/>
      <c r="AF26" s="279"/>
      <c r="AG26" s="279"/>
      <c r="AH26" s="279"/>
      <c r="AI26" s="279"/>
      <c r="AJ26" s="279"/>
      <c r="AK26" s="279"/>
      <c r="AL26" s="279"/>
      <c r="AM26" s="279"/>
      <c r="AN26" s="279"/>
      <c r="AO26" s="279"/>
      <c r="AP26" s="279"/>
      <c r="AQ26" s="279"/>
      <c r="AR26" s="279"/>
      <c r="AS26" s="279"/>
      <c r="AT26" s="279"/>
    </row>
    <row r="29" spans="1:49" ht="15.75" x14ac:dyDescent="0.25">
      <c r="A29" s="355" t="s">
        <v>615</v>
      </c>
      <c r="B29" s="355"/>
      <c r="C29" s="355"/>
      <c r="D29" s="355"/>
      <c r="E29" s="355"/>
      <c r="F29" s="355"/>
      <c r="G29" s="355"/>
      <c r="H29" s="355"/>
      <c r="I29" s="355"/>
      <c r="J29" s="355"/>
      <c r="K29" s="355"/>
      <c r="L29" s="355"/>
      <c r="M29" s="355"/>
      <c r="N29" s="355"/>
      <c r="O29" s="355"/>
      <c r="P29" s="355"/>
      <c r="Q29" s="355"/>
      <c r="R29" s="355"/>
      <c r="S29" s="355"/>
      <c r="T29" s="355"/>
      <c r="U29" s="355"/>
      <c r="V29" s="355"/>
      <c r="W29" s="355"/>
      <c r="X29" s="355"/>
      <c r="Y29" s="355"/>
      <c r="Z29" s="355"/>
      <c r="AA29" s="355"/>
      <c r="AB29" s="355"/>
      <c r="AC29" s="355"/>
      <c r="AD29" s="355"/>
      <c r="AE29" s="355"/>
      <c r="AF29" s="355"/>
      <c r="AG29" s="355"/>
      <c r="AH29" s="355"/>
      <c r="AI29" s="355"/>
      <c r="AJ29" s="355"/>
      <c r="AK29" s="355"/>
      <c r="AL29" s="355"/>
      <c r="AM29" s="355"/>
      <c r="AN29" s="355"/>
      <c r="AO29" s="355"/>
      <c r="AP29" s="355"/>
      <c r="AQ29" s="355"/>
      <c r="AR29" s="355"/>
      <c r="AS29" s="355"/>
      <c r="AT29" s="355"/>
      <c r="AU29" s="355"/>
      <c r="AV29" s="355"/>
      <c r="AW29" s="355"/>
    </row>
    <row r="30" spans="1:49" x14ac:dyDescent="0.2">
      <c r="D30" s="354" t="s">
        <v>622</v>
      </c>
      <c r="E30" s="354"/>
      <c r="F30" s="354"/>
      <c r="G30" s="354"/>
      <c r="H30" s="354"/>
      <c r="I30" s="354"/>
      <c r="J30" s="354"/>
      <c r="K30" s="354"/>
      <c r="L30" s="354"/>
      <c r="M30" s="354"/>
      <c r="N30" s="354"/>
      <c r="O30" s="354"/>
      <c r="P30" s="354"/>
      <c r="Q30" s="354"/>
      <c r="R30" s="354"/>
      <c r="S30" s="354"/>
      <c r="T30" s="354"/>
      <c r="U30" s="354"/>
      <c r="V30" s="354"/>
      <c r="W30" s="354"/>
      <c r="X30" s="354"/>
      <c r="Y30" s="354"/>
      <c r="Z30" s="354"/>
      <c r="AA30" s="354"/>
      <c r="AB30" s="354"/>
      <c r="AC30" s="354"/>
      <c r="AD30" s="354"/>
      <c r="AE30" s="354"/>
      <c r="AF30" s="354"/>
      <c r="AG30" s="354"/>
      <c r="AH30" s="354"/>
      <c r="AI30" s="354"/>
      <c r="AJ30" s="354"/>
      <c r="AK30" s="354"/>
      <c r="AL30" s="354"/>
      <c r="AM30" s="354"/>
      <c r="AN30" s="354"/>
      <c r="AO30" s="354"/>
      <c r="AP30" s="354"/>
      <c r="AQ30" s="354"/>
      <c r="AR30" s="354"/>
      <c r="AS30" s="354"/>
      <c r="AT30" s="354"/>
    </row>
    <row r="31" spans="1:49" x14ac:dyDescent="0.2">
      <c r="D31" s="354"/>
      <c r="E31" s="354"/>
      <c r="F31" s="354"/>
      <c r="G31" s="354"/>
      <c r="H31" s="354"/>
      <c r="I31" s="354"/>
      <c r="J31" s="354"/>
      <c r="K31" s="354"/>
      <c r="L31" s="354"/>
      <c r="M31" s="354"/>
      <c r="N31" s="354"/>
      <c r="O31" s="354"/>
      <c r="P31" s="354"/>
      <c r="Q31" s="354"/>
      <c r="R31" s="354"/>
      <c r="S31" s="354"/>
      <c r="T31" s="354"/>
      <c r="U31" s="354"/>
      <c r="V31" s="354"/>
      <c r="W31" s="354"/>
      <c r="X31" s="354"/>
      <c r="Y31" s="354"/>
      <c r="Z31" s="354"/>
      <c r="AA31" s="354"/>
      <c r="AB31" s="354"/>
      <c r="AC31" s="354"/>
      <c r="AD31" s="354"/>
      <c r="AE31" s="354"/>
      <c r="AF31" s="354"/>
      <c r="AG31" s="354"/>
      <c r="AH31" s="354"/>
      <c r="AI31" s="354"/>
      <c r="AJ31" s="354"/>
      <c r="AK31" s="354"/>
      <c r="AL31" s="354"/>
      <c r="AM31" s="354"/>
      <c r="AN31" s="354"/>
      <c r="AO31" s="354"/>
      <c r="AP31" s="354"/>
      <c r="AQ31" s="354"/>
      <c r="AR31" s="354"/>
      <c r="AS31" s="354"/>
      <c r="AT31" s="354"/>
    </row>
    <row r="32" spans="1:49" x14ac:dyDescent="0.2">
      <c r="D32" s="354"/>
      <c r="E32" s="354"/>
      <c r="F32" s="354"/>
      <c r="G32" s="354"/>
      <c r="H32" s="354"/>
      <c r="I32" s="354"/>
      <c r="J32" s="354"/>
      <c r="K32" s="354"/>
      <c r="L32" s="354"/>
      <c r="M32" s="354"/>
      <c r="N32" s="354"/>
      <c r="O32" s="354"/>
      <c r="P32" s="354"/>
      <c r="Q32" s="354"/>
      <c r="R32" s="354"/>
      <c r="S32" s="354"/>
      <c r="T32" s="354"/>
      <c r="U32" s="354"/>
      <c r="V32" s="354"/>
      <c r="W32" s="354"/>
      <c r="X32" s="354"/>
      <c r="Y32" s="354"/>
      <c r="Z32" s="354"/>
      <c r="AA32" s="354"/>
      <c r="AB32" s="354"/>
      <c r="AC32" s="354"/>
      <c r="AD32" s="354"/>
      <c r="AE32" s="354"/>
      <c r="AF32" s="354"/>
      <c r="AG32" s="354"/>
      <c r="AH32" s="354"/>
      <c r="AI32" s="354"/>
      <c r="AJ32" s="354"/>
      <c r="AK32" s="354"/>
      <c r="AL32" s="354"/>
      <c r="AM32" s="354"/>
      <c r="AN32" s="354"/>
      <c r="AO32" s="354"/>
      <c r="AP32" s="354"/>
      <c r="AQ32" s="354"/>
      <c r="AR32" s="354"/>
      <c r="AS32" s="354"/>
      <c r="AT32" s="354"/>
    </row>
    <row r="33" spans="4:46" x14ac:dyDescent="0.2">
      <c r="D33" s="354"/>
      <c r="E33" s="354"/>
      <c r="F33" s="354"/>
      <c r="G33" s="354"/>
      <c r="H33" s="354"/>
      <c r="I33" s="354"/>
      <c r="J33" s="354"/>
      <c r="K33" s="354"/>
      <c r="L33" s="354"/>
      <c r="M33" s="354"/>
      <c r="N33" s="354"/>
      <c r="O33" s="354"/>
      <c r="P33" s="354"/>
      <c r="Q33" s="354"/>
      <c r="R33" s="354"/>
      <c r="S33" s="354"/>
      <c r="T33" s="354"/>
      <c r="U33" s="354"/>
      <c r="V33" s="354"/>
      <c r="W33" s="354"/>
      <c r="X33" s="354"/>
      <c r="Y33" s="354"/>
      <c r="Z33" s="354"/>
      <c r="AA33" s="354"/>
      <c r="AB33" s="354"/>
      <c r="AC33" s="354"/>
      <c r="AD33" s="354"/>
      <c r="AE33" s="354"/>
      <c r="AF33" s="354"/>
      <c r="AG33" s="354"/>
      <c r="AH33" s="354"/>
      <c r="AI33" s="354"/>
      <c r="AJ33" s="354"/>
      <c r="AK33" s="354"/>
      <c r="AL33" s="354"/>
      <c r="AM33" s="354"/>
      <c r="AN33" s="354"/>
      <c r="AO33" s="354"/>
      <c r="AP33" s="354"/>
      <c r="AQ33" s="354"/>
      <c r="AR33" s="354"/>
      <c r="AS33" s="354"/>
      <c r="AT33" s="354"/>
    </row>
    <row r="35" spans="4:46" ht="15.75" customHeight="1" x14ac:dyDescent="0.2">
      <c r="I35" s="100" t="s">
        <v>617</v>
      </c>
      <c r="J35" s="329"/>
      <c r="K35" s="329"/>
      <c r="L35" s="329"/>
      <c r="M35" s="329"/>
      <c r="N35" s="329"/>
      <c r="O35" s="329"/>
      <c r="P35" s="329"/>
      <c r="Q35" s="329"/>
      <c r="R35" s="329"/>
      <c r="S35" s="329"/>
      <c r="T35" s="329"/>
      <c r="U35" s="329"/>
      <c r="V35" s="329"/>
      <c r="W35" s="329"/>
      <c r="X35" s="329"/>
      <c r="Y35" s="329"/>
      <c r="Z35" s="329"/>
      <c r="AA35" s="329"/>
      <c r="AB35" s="329"/>
      <c r="AC35" s="329"/>
      <c r="AD35" s="329"/>
      <c r="AF35" s="356" t="s">
        <v>621</v>
      </c>
      <c r="AG35" s="356"/>
      <c r="AH35" s="356"/>
      <c r="AI35" s="356"/>
      <c r="AJ35" s="356"/>
      <c r="AK35" s="357"/>
      <c r="AL35" s="357"/>
      <c r="AM35" s="357"/>
      <c r="AN35" s="357"/>
      <c r="AO35" s="357"/>
      <c r="AP35" s="357"/>
      <c r="AQ35" s="357"/>
      <c r="AR35" s="357"/>
      <c r="AS35" s="357"/>
      <c r="AT35" s="357"/>
    </row>
    <row r="36" spans="4:46" x14ac:dyDescent="0.2">
      <c r="I36" s="100" t="s">
        <v>618</v>
      </c>
      <c r="J36" s="329"/>
      <c r="K36" s="329"/>
      <c r="L36" s="329"/>
      <c r="M36" s="329"/>
      <c r="N36" s="329"/>
      <c r="O36" s="329"/>
      <c r="P36" s="329"/>
      <c r="Q36" s="329"/>
      <c r="R36" s="329"/>
      <c r="S36" s="329"/>
      <c r="T36" s="329"/>
      <c r="U36" s="329"/>
      <c r="V36" s="329"/>
      <c r="W36" s="329"/>
      <c r="X36" s="329"/>
      <c r="Y36" s="329"/>
      <c r="Z36" s="329"/>
      <c r="AA36" s="329"/>
      <c r="AB36" s="329"/>
      <c r="AC36" s="329"/>
      <c r="AD36" s="329"/>
      <c r="AF36" s="356"/>
      <c r="AG36" s="356"/>
      <c r="AH36" s="356"/>
      <c r="AI36" s="356"/>
      <c r="AJ36" s="356"/>
      <c r="AK36" s="358"/>
      <c r="AL36" s="358"/>
      <c r="AM36" s="358"/>
      <c r="AN36" s="358"/>
      <c r="AO36" s="358"/>
      <c r="AP36" s="358"/>
      <c r="AQ36" s="358"/>
      <c r="AR36" s="358"/>
      <c r="AS36" s="358"/>
      <c r="AT36" s="358"/>
    </row>
    <row r="37" spans="4:46" x14ac:dyDescent="0.2">
      <c r="I37" s="100" t="s">
        <v>619</v>
      </c>
      <c r="J37" s="329"/>
      <c r="K37" s="329"/>
      <c r="L37" s="329"/>
      <c r="M37" s="329"/>
      <c r="N37" s="329"/>
      <c r="O37" s="329"/>
      <c r="P37" s="329"/>
      <c r="Q37" s="329"/>
      <c r="R37" s="329"/>
      <c r="S37" s="329"/>
      <c r="T37" s="329"/>
      <c r="U37" s="329"/>
      <c r="V37" s="329"/>
      <c r="W37" s="329"/>
      <c r="X37" s="329"/>
      <c r="Y37" s="329"/>
      <c r="Z37" s="329"/>
      <c r="AA37" s="329"/>
      <c r="AB37" s="329"/>
      <c r="AC37" s="329"/>
      <c r="AD37" s="329"/>
      <c r="AJ37" s="100" t="s">
        <v>313</v>
      </c>
      <c r="AK37" s="330"/>
      <c r="AL37" s="330"/>
      <c r="AM37" s="330"/>
      <c r="AN37" s="330"/>
      <c r="AO37" s="330"/>
      <c r="AP37" s="330"/>
      <c r="AQ37" s="330"/>
      <c r="AR37" s="330"/>
      <c r="AS37" s="330"/>
      <c r="AT37" s="330"/>
    </row>
    <row r="40" spans="4:46" x14ac:dyDescent="0.2">
      <c r="I40" s="100" t="s">
        <v>620</v>
      </c>
      <c r="J40" s="335"/>
      <c r="K40" s="335"/>
      <c r="L40" s="335"/>
      <c r="M40" s="335"/>
      <c r="N40" s="335"/>
      <c r="O40" s="335"/>
      <c r="P40" s="335"/>
      <c r="Q40" s="335"/>
      <c r="R40" s="335"/>
      <c r="S40" s="335"/>
      <c r="T40" s="335"/>
      <c r="U40" s="335"/>
      <c r="V40" s="335"/>
      <c r="W40" s="335"/>
      <c r="X40" s="335"/>
      <c r="Y40" s="335"/>
      <c r="Z40" s="335"/>
      <c r="AA40" s="335"/>
      <c r="AB40" s="335"/>
      <c r="AC40" s="335"/>
      <c r="AD40" s="335"/>
    </row>
  </sheetData>
  <sheetProtection algorithmName="SHA-512" hashValue="bN29VtG/tTiDOUDLsWVYAqhhHAhZXR+4Iv5NIF1a/OrzWIMKwqMcbGoNhF3HrGhT0m4yPt03YyOhnq14vm5HuA==" saltValue="ys1gW8/UaQuNDXsNP891fw==" spinCount="100000" sheet="1" objects="1" scenarios="1"/>
  <mergeCells count="21">
    <mergeCell ref="AX1:AY1"/>
    <mergeCell ref="A1:AW1"/>
    <mergeCell ref="J4:AR4"/>
    <mergeCell ref="D6:AS7"/>
    <mergeCell ref="D8:E8"/>
    <mergeCell ref="G8:AT9"/>
    <mergeCell ref="J37:AD37"/>
    <mergeCell ref="AK37:AT37"/>
    <mergeCell ref="J40:AD40"/>
    <mergeCell ref="I10:AT11"/>
    <mergeCell ref="I13:AT14"/>
    <mergeCell ref="I15:AT16"/>
    <mergeCell ref="I17:AT20"/>
    <mergeCell ref="I23:AT24"/>
    <mergeCell ref="I25:AT26"/>
    <mergeCell ref="A29:AW29"/>
    <mergeCell ref="D30:AT33"/>
    <mergeCell ref="J35:AD35"/>
    <mergeCell ref="AF35:AJ36"/>
    <mergeCell ref="AK35:AT36"/>
    <mergeCell ref="J36:AD36"/>
  </mergeCells>
  <conditionalFormatting sqref="AT6:AW6">
    <cfRule type="expression" dxfId="15" priority="1">
      <formula>#REF!</formula>
    </cfRule>
  </conditionalFormatting>
  <dataValidations count="1">
    <dataValidation type="list" allowBlank="1" showInputMessage="1" showErrorMessage="1" sqref="D8:E8" xr:uid="{00000000-0002-0000-0D00-000000000000}">
      <formula1>"X"</formula1>
    </dataValidation>
  </dataValidations>
  <pageMargins left="0.25" right="0.25" top="0.75" bottom="0.75" header="0.3" footer="0.3"/>
  <pageSetup scale="76" fitToHeight="0"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pageSetUpPr fitToPage="1"/>
  </sheetPr>
  <dimension ref="A1:BN17"/>
  <sheetViews>
    <sheetView showGridLines="0" zoomScaleNormal="100" zoomScaleSheetLayoutView="98" zoomScalePageLayoutView="70" workbookViewId="0">
      <selection activeCell="J16" sqref="J16:AD16"/>
    </sheetView>
  </sheetViews>
  <sheetFormatPr defaultColWidth="9.140625" defaultRowHeight="15" x14ac:dyDescent="0.2"/>
  <cols>
    <col min="1" max="49" width="2.7109375" style="98" customWidth="1"/>
    <col min="50" max="50" width="28.7109375" style="98" customWidth="1"/>
    <col min="51" max="62" width="7.140625" style="98" customWidth="1"/>
    <col min="63" max="63" width="6.85546875" style="98" customWidth="1"/>
    <col min="64" max="65" width="9.140625" style="98" customWidth="1"/>
    <col min="66" max="16384" width="9.140625" style="98"/>
  </cols>
  <sheetData>
    <row r="1" spans="1:66" s="109" customFormat="1" ht="24.95" customHeight="1" x14ac:dyDescent="0.25">
      <c r="A1" s="280" t="s">
        <v>635</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c r="AU1" s="280"/>
      <c r="AV1" s="280"/>
      <c r="AW1" s="280"/>
      <c r="AX1" s="314" t="str">
        <f>HYPERLINK("#Instructions!N144","Instructions for Farmworker tab »")</f>
        <v>Instructions for Farmworker tab »</v>
      </c>
      <c r="AY1" s="314"/>
      <c r="AZ1" s="108"/>
      <c r="BA1" s="108"/>
      <c r="BB1" s="108"/>
      <c r="BC1" s="108"/>
      <c r="BD1" s="108"/>
      <c r="BE1" s="108"/>
      <c r="BF1" s="108"/>
      <c r="BG1" s="108"/>
      <c r="BH1" s="108"/>
      <c r="BI1" s="108"/>
      <c r="BJ1" s="108"/>
      <c r="BK1" s="108"/>
    </row>
    <row r="2" spans="1:66" ht="15" customHeight="1" x14ac:dyDescent="0.2">
      <c r="AD2" s="122"/>
      <c r="AE2" s="122"/>
      <c r="AF2" s="122"/>
      <c r="AG2" s="122"/>
      <c r="AW2" s="123" t="s">
        <v>636</v>
      </c>
      <c r="AX2" s="99"/>
      <c r="AY2" s="99"/>
      <c r="AZ2" s="99"/>
      <c r="BA2" s="99"/>
      <c r="BB2" s="99"/>
      <c r="BC2" s="99"/>
      <c r="BD2" s="99"/>
      <c r="BE2" s="99"/>
      <c r="BF2" s="99"/>
      <c r="BG2" s="99"/>
      <c r="BH2" s="99"/>
      <c r="BI2" s="99"/>
      <c r="BJ2" s="99"/>
      <c r="BK2" s="99"/>
      <c r="BL2" s="99"/>
      <c r="BM2" s="99"/>
      <c r="BN2" s="99"/>
    </row>
    <row r="3" spans="1:66" ht="15" customHeight="1" x14ac:dyDescent="0.2"/>
    <row r="4" spans="1:66" x14ac:dyDescent="0.2">
      <c r="D4" s="110" t="s">
        <v>238</v>
      </c>
      <c r="J4" s="350">
        <f>INDEX(val,MATCH("g_ProjectName",ref,0))</f>
        <v>0</v>
      </c>
      <c r="K4" s="350"/>
      <c r="L4" s="350"/>
      <c r="M4" s="350"/>
      <c r="N4" s="350"/>
      <c r="O4" s="350"/>
      <c r="P4" s="350"/>
      <c r="Q4" s="350"/>
      <c r="R4" s="350"/>
      <c r="S4" s="350"/>
      <c r="T4" s="350"/>
      <c r="U4" s="350"/>
      <c r="V4" s="350"/>
      <c r="W4" s="350"/>
      <c r="X4" s="350"/>
      <c r="Y4" s="350"/>
      <c r="Z4" s="350"/>
      <c r="AA4" s="350"/>
      <c r="AB4" s="350"/>
      <c r="AC4" s="350"/>
      <c r="AD4" s="350"/>
      <c r="AE4" s="350"/>
      <c r="AF4" s="350"/>
      <c r="AG4" s="350"/>
      <c r="AH4" s="350"/>
      <c r="AI4" s="350"/>
      <c r="AJ4" s="350"/>
      <c r="AK4" s="350"/>
      <c r="AL4" s="350"/>
      <c r="AM4" s="350"/>
      <c r="AN4" s="350"/>
      <c r="AO4" s="350"/>
      <c r="AP4" s="350"/>
      <c r="AQ4" s="350"/>
      <c r="AR4" s="350"/>
    </row>
    <row r="6" spans="1:66" x14ac:dyDescent="0.2">
      <c r="AZ6" s="128"/>
    </row>
    <row r="7" spans="1:66" ht="15.75" x14ac:dyDescent="0.25">
      <c r="A7" s="355" t="s">
        <v>637</v>
      </c>
      <c r="B7" s="355"/>
      <c r="C7" s="355"/>
      <c r="D7" s="355"/>
      <c r="E7" s="355"/>
      <c r="F7" s="355"/>
      <c r="G7" s="355"/>
      <c r="H7" s="355"/>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row>
    <row r="8" spans="1:66" x14ac:dyDescent="0.2">
      <c r="D8" s="354" t="s">
        <v>638</v>
      </c>
      <c r="E8" s="354"/>
      <c r="F8" s="354"/>
      <c r="G8" s="354"/>
      <c r="H8" s="354"/>
      <c r="I8" s="354"/>
      <c r="J8" s="354"/>
      <c r="K8" s="354"/>
      <c r="L8" s="354"/>
      <c r="M8" s="354"/>
      <c r="N8" s="354"/>
      <c r="O8" s="354"/>
      <c r="P8" s="354"/>
      <c r="Q8" s="354"/>
      <c r="R8" s="354"/>
      <c r="S8" s="354"/>
      <c r="T8" s="354"/>
      <c r="U8" s="354"/>
      <c r="V8" s="354"/>
      <c r="W8" s="354"/>
      <c r="X8" s="354"/>
      <c r="Y8" s="354"/>
      <c r="Z8" s="354"/>
      <c r="AA8" s="354"/>
      <c r="AB8" s="354"/>
      <c r="AC8" s="354"/>
      <c r="AD8" s="354"/>
      <c r="AE8" s="354"/>
      <c r="AF8" s="354"/>
      <c r="AG8" s="354"/>
      <c r="AH8" s="354"/>
      <c r="AI8" s="354"/>
      <c r="AJ8" s="354"/>
      <c r="AK8" s="354"/>
      <c r="AL8" s="354"/>
      <c r="AM8" s="354"/>
      <c r="AN8" s="354"/>
      <c r="AO8" s="354"/>
      <c r="AP8" s="354"/>
      <c r="AQ8" s="354"/>
      <c r="AR8" s="354"/>
      <c r="AS8" s="354"/>
      <c r="AT8" s="354"/>
    </row>
    <row r="9" spans="1:66" x14ac:dyDescent="0.2">
      <c r="D9" s="354"/>
      <c r="E9" s="354"/>
      <c r="F9" s="354"/>
      <c r="G9" s="354"/>
      <c r="H9" s="354"/>
      <c r="I9" s="354"/>
      <c r="J9" s="354"/>
      <c r="K9" s="354"/>
      <c r="L9" s="354"/>
      <c r="M9" s="354"/>
      <c r="N9" s="354"/>
      <c r="O9" s="354"/>
      <c r="P9" s="354"/>
      <c r="Q9" s="354"/>
      <c r="R9" s="354"/>
      <c r="S9" s="354"/>
      <c r="T9" s="354"/>
      <c r="U9" s="354"/>
      <c r="V9" s="354"/>
      <c r="W9" s="354"/>
      <c r="X9" s="354"/>
      <c r="Y9" s="354"/>
      <c r="Z9" s="354"/>
      <c r="AA9" s="354"/>
      <c r="AB9" s="354"/>
      <c r="AC9" s="354"/>
      <c r="AD9" s="354"/>
      <c r="AE9" s="354"/>
      <c r="AF9" s="354"/>
      <c r="AG9" s="354"/>
      <c r="AH9" s="354"/>
      <c r="AI9" s="354"/>
      <c r="AJ9" s="354"/>
      <c r="AK9" s="354"/>
      <c r="AL9" s="354"/>
      <c r="AM9" s="354"/>
      <c r="AN9" s="354"/>
      <c r="AO9" s="354"/>
      <c r="AP9" s="354"/>
      <c r="AQ9" s="354"/>
      <c r="AR9" s="354"/>
      <c r="AS9" s="354"/>
      <c r="AT9" s="354"/>
    </row>
    <row r="10" spans="1:66" x14ac:dyDescent="0.2">
      <c r="D10" s="354"/>
      <c r="E10" s="354"/>
      <c r="F10" s="354"/>
      <c r="G10" s="354"/>
      <c r="H10" s="354"/>
      <c r="I10" s="354"/>
      <c r="J10" s="354"/>
      <c r="K10" s="354"/>
      <c r="L10" s="354"/>
      <c r="M10" s="354"/>
      <c r="N10" s="354"/>
      <c r="O10" s="354"/>
      <c r="P10" s="354"/>
      <c r="Q10" s="354"/>
      <c r="R10" s="354"/>
      <c r="S10" s="354"/>
      <c r="T10" s="354"/>
      <c r="U10" s="354"/>
      <c r="V10" s="354"/>
      <c r="W10" s="354"/>
      <c r="X10" s="354"/>
      <c r="Y10" s="354"/>
      <c r="Z10" s="354"/>
      <c r="AA10" s="354"/>
      <c r="AB10" s="354"/>
      <c r="AC10" s="354"/>
      <c r="AD10" s="354"/>
      <c r="AE10" s="354"/>
      <c r="AF10" s="354"/>
      <c r="AG10" s="354"/>
      <c r="AH10" s="354"/>
      <c r="AI10" s="354"/>
      <c r="AJ10" s="354"/>
      <c r="AK10" s="354"/>
      <c r="AL10" s="354"/>
      <c r="AM10" s="354"/>
      <c r="AN10" s="354"/>
      <c r="AO10" s="354"/>
      <c r="AP10" s="354"/>
      <c r="AQ10" s="354"/>
      <c r="AR10" s="354"/>
      <c r="AS10" s="354"/>
      <c r="AT10" s="354"/>
    </row>
    <row r="11" spans="1:66" x14ac:dyDescent="0.2">
      <c r="D11" s="354"/>
      <c r="E11" s="354"/>
      <c r="F11" s="354"/>
      <c r="G11" s="354"/>
      <c r="H11" s="354"/>
      <c r="I11" s="354"/>
      <c r="J11" s="354"/>
      <c r="K11" s="354"/>
      <c r="L11" s="354"/>
      <c r="M11" s="354"/>
      <c r="N11" s="354"/>
      <c r="O11" s="354"/>
      <c r="P11" s="354"/>
      <c r="Q11" s="354"/>
      <c r="R11" s="354"/>
      <c r="S11" s="354"/>
      <c r="T11" s="354"/>
      <c r="U11" s="354"/>
      <c r="V11" s="354"/>
      <c r="W11" s="354"/>
      <c r="X11" s="354"/>
      <c r="Y11" s="354"/>
      <c r="Z11" s="354"/>
      <c r="AA11" s="354"/>
      <c r="AB11" s="354"/>
      <c r="AC11" s="354"/>
      <c r="AD11" s="354"/>
      <c r="AE11" s="354"/>
      <c r="AF11" s="354"/>
      <c r="AG11" s="354"/>
      <c r="AH11" s="354"/>
      <c r="AI11" s="354"/>
      <c r="AJ11" s="354"/>
      <c r="AK11" s="354"/>
      <c r="AL11" s="354"/>
      <c r="AM11" s="354"/>
      <c r="AN11" s="354"/>
      <c r="AO11" s="354"/>
      <c r="AP11" s="354"/>
      <c r="AQ11" s="354"/>
      <c r="AR11" s="354"/>
      <c r="AS11" s="354"/>
      <c r="AT11" s="354"/>
    </row>
    <row r="13" spans="1:66" ht="15.75" customHeight="1" x14ac:dyDescent="0.2">
      <c r="AF13" s="119"/>
      <c r="AG13" s="119"/>
      <c r="AH13" s="119"/>
      <c r="AI13" s="119"/>
      <c r="AJ13" s="119"/>
    </row>
    <row r="14" spans="1:66" x14ac:dyDescent="0.2">
      <c r="AF14" s="119"/>
      <c r="AG14" s="119"/>
      <c r="AH14" s="119"/>
      <c r="AI14" s="119"/>
      <c r="AJ14" s="119"/>
    </row>
    <row r="15" spans="1:66" x14ac:dyDescent="0.2">
      <c r="I15" s="100" t="s">
        <v>639</v>
      </c>
      <c r="J15" s="335"/>
      <c r="K15" s="335"/>
      <c r="L15" s="335"/>
      <c r="M15" s="335"/>
      <c r="N15" s="335"/>
      <c r="O15" s="335"/>
      <c r="P15" s="335"/>
      <c r="Q15" s="335"/>
      <c r="R15" s="335"/>
      <c r="S15" s="335"/>
      <c r="T15" s="335"/>
      <c r="U15" s="335"/>
      <c r="V15" s="335"/>
      <c r="W15" s="335"/>
      <c r="X15" s="335"/>
      <c r="Y15" s="335"/>
      <c r="Z15" s="335"/>
      <c r="AA15" s="335"/>
      <c r="AB15" s="335"/>
      <c r="AC15" s="335"/>
      <c r="AD15" s="335"/>
    </row>
    <row r="16" spans="1:66" x14ac:dyDescent="0.2">
      <c r="I16" s="100" t="s">
        <v>601</v>
      </c>
      <c r="J16" s="329"/>
      <c r="K16" s="329"/>
      <c r="L16" s="329"/>
      <c r="M16" s="329"/>
      <c r="N16" s="329"/>
      <c r="O16" s="329"/>
      <c r="P16" s="329"/>
      <c r="Q16" s="329"/>
      <c r="R16" s="329"/>
      <c r="S16" s="329"/>
      <c r="T16" s="329"/>
      <c r="U16" s="329"/>
      <c r="V16" s="329"/>
      <c r="W16" s="329"/>
      <c r="X16" s="329"/>
      <c r="Y16" s="329"/>
      <c r="Z16" s="329"/>
      <c r="AA16" s="329"/>
      <c r="AB16" s="329"/>
      <c r="AC16" s="329"/>
      <c r="AD16" s="329"/>
      <c r="AJ16" s="100" t="s">
        <v>313</v>
      </c>
      <c r="AK16" s="330"/>
      <c r="AL16" s="330"/>
      <c r="AM16" s="330"/>
      <c r="AN16" s="330"/>
      <c r="AO16" s="330"/>
      <c r="AP16" s="330"/>
      <c r="AQ16" s="330"/>
      <c r="AR16" s="330"/>
      <c r="AS16" s="330"/>
      <c r="AT16" s="330"/>
    </row>
    <row r="17" spans="9:30" x14ac:dyDescent="0.2">
      <c r="I17" s="100" t="s">
        <v>527</v>
      </c>
      <c r="J17" s="350">
        <f>INDEX(val,MATCH("g_TcacApplicant",ref,0))</f>
        <v>0</v>
      </c>
      <c r="K17" s="350"/>
      <c r="L17" s="350"/>
      <c r="M17" s="350"/>
      <c r="N17" s="350"/>
      <c r="O17" s="350"/>
      <c r="P17" s="350"/>
      <c r="Q17" s="350"/>
      <c r="R17" s="350"/>
      <c r="S17" s="350"/>
      <c r="T17" s="350"/>
      <c r="U17" s="350"/>
      <c r="V17" s="350"/>
      <c r="W17" s="350"/>
      <c r="X17" s="350"/>
      <c r="Y17" s="350"/>
      <c r="Z17" s="350"/>
      <c r="AA17" s="350"/>
      <c r="AB17" s="350"/>
      <c r="AC17" s="350"/>
      <c r="AD17" s="350"/>
    </row>
  </sheetData>
  <sheetProtection algorithmName="SHA-512" hashValue="bpgHs0axRCK7uxF+0AMpDIh2kp4LtjVCSE1FsRo4NORZ7jfTZMYrauCwx8wx8tbfessYsmjde8JBzsJ3bDrjew==" saltValue="u+ELxclnvdOxzRO5Q2TrHA==" spinCount="100000" sheet="1" objects="1" scenarios="1"/>
  <mergeCells count="9">
    <mergeCell ref="J16:AD16"/>
    <mergeCell ref="J17:AD17"/>
    <mergeCell ref="AK16:AT16"/>
    <mergeCell ref="AX1:AY1"/>
    <mergeCell ref="A7:AW7"/>
    <mergeCell ref="A1:AW1"/>
    <mergeCell ref="J4:AR4"/>
    <mergeCell ref="J15:AD15"/>
    <mergeCell ref="D8:AT11"/>
  </mergeCells>
  <pageMargins left="0.25" right="0.25" top="0.75" bottom="0.75" header="0.3" footer="0.3"/>
  <pageSetup scale="76" fitToHeight="0"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tabColor rgb="FFE9BDE0"/>
  </sheetPr>
  <dimension ref="A1:U193"/>
  <sheetViews>
    <sheetView zoomScale="80" zoomScaleNormal="80" workbookViewId="0">
      <selection activeCell="B4" sqref="B4"/>
    </sheetView>
  </sheetViews>
  <sheetFormatPr defaultRowHeight="15" x14ac:dyDescent="0.25"/>
  <cols>
    <col min="1" max="1" width="38.28515625" bestFit="1" customWidth="1"/>
    <col min="2" max="2" width="36.28515625" bestFit="1" customWidth="1"/>
    <col min="3" max="3" width="80.140625" bestFit="1" customWidth="1"/>
    <col min="5" max="5" width="40.85546875" bestFit="1" customWidth="1"/>
    <col min="6" max="6" width="19.42578125" customWidth="1"/>
    <col min="7" max="7" width="23" bestFit="1" customWidth="1"/>
    <col min="8" max="8" width="27.7109375" bestFit="1" customWidth="1"/>
    <col min="9" max="9" width="20.85546875" bestFit="1" customWidth="1"/>
    <col min="10" max="10" width="30" bestFit="1" customWidth="1"/>
    <col min="11" max="11" width="15" customWidth="1"/>
    <col min="12" max="12" width="13.5703125" customWidth="1"/>
    <col min="13" max="13" width="8.140625" bestFit="1" customWidth="1"/>
    <col min="14" max="14" width="34.42578125" bestFit="1" customWidth="1"/>
    <col min="15" max="15" width="9.140625" customWidth="1"/>
    <col min="16" max="16" width="17.140625" customWidth="1"/>
    <col min="17" max="17" width="19.5703125" customWidth="1"/>
    <col min="18" max="18" width="13.5703125" customWidth="1"/>
    <col min="19" max="19" width="8.42578125" customWidth="1"/>
    <col min="20" max="20" width="16.5703125" customWidth="1"/>
    <col min="21" max="21" width="19.42578125" customWidth="1"/>
    <col min="22" max="22" width="20.140625" bestFit="1" customWidth="1"/>
    <col min="23" max="23" width="12.5703125" bestFit="1" customWidth="1"/>
    <col min="24" max="24" width="22.7109375" bestFit="1" customWidth="1"/>
    <col min="25" max="25" width="24.28515625" bestFit="1" customWidth="1"/>
    <col min="26" max="26" width="20.7109375" bestFit="1" customWidth="1"/>
    <col min="27" max="27" width="16.5703125" bestFit="1" customWidth="1"/>
    <col min="28" max="28" width="19.140625" bestFit="1" customWidth="1"/>
    <col min="29" max="29" width="23.7109375" bestFit="1" customWidth="1"/>
    <col min="30" max="30" width="13.140625" bestFit="1" customWidth="1"/>
    <col min="31" max="31" width="20.42578125" bestFit="1" customWidth="1"/>
    <col min="32" max="32" width="16.5703125" customWidth="1"/>
    <col min="33" max="33" width="27.5703125" bestFit="1" customWidth="1"/>
    <col min="34" max="34" width="37.85546875" bestFit="1" customWidth="1"/>
    <col min="35" max="35" width="24.5703125" bestFit="1" customWidth="1"/>
    <col min="36" max="36" width="19.5703125" bestFit="1" customWidth="1"/>
    <col min="37" max="37" width="17.85546875" bestFit="1" customWidth="1"/>
    <col min="38" max="38" width="14.42578125" bestFit="1" customWidth="1"/>
    <col min="39" max="39" width="16" bestFit="1" customWidth="1"/>
    <col min="40" max="40" width="14.140625" bestFit="1" customWidth="1"/>
    <col min="41" max="41" width="24.28515625" bestFit="1" customWidth="1"/>
    <col min="42" max="42" width="22" bestFit="1" customWidth="1"/>
    <col min="43" max="43" width="24.5703125" bestFit="1" customWidth="1"/>
    <col min="44" max="44" width="16.5703125" bestFit="1" customWidth="1"/>
    <col min="45" max="45" width="13.42578125" bestFit="1" customWidth="1"/>
    <col min="46" max="46" width="13.140625" bestFit="1" customWidth="1"/>
    <col min="47" max="47" width="23.5703125" bestFit="1" customWidth="1"/>
    <col min="48" max="48" width="15" bestFit="1" customWidth="1"/>
    <col min="49" max="49" width="23.5703125" bestFit="1" customWidth="1"/>
    <col min="50" max="50" width="16.7109375" bestFit="1" customWidth="1"/>
    <col min="51" max="51" width="16.5703125" bestFit="1" customWidth="1"/>
    <col min="52" max="52" width="16" bestFit="1" customWidth="1"/>
    <col min="53" max="55" width="16.5703125" bestFit="1" customWidth="1"/>
    <col min="56" max="56" width="16.28515625" bestFit="1" customWidth="1"/>
    <col min="57" max="57" width="30.85546875" bestFit="1" customWidth="1"/>
    <col min="58" max="58" width="30.28515625" bestFit="1" customWidth="1"/>
    <col min="59" max="61" width="30.85546875" bestFit="1" customWidth="1"/>
    <col min="62" max="62" width="28.7109375" bestFit="1" customWidth="1"/>
    <col min="63" max="63" width="21.140625" bestFit="1" customWidth="1"/>
    <col min="64" max="65" width="20.42578125" bestFit="1" customWidth="1"/>
    <col min="66" max="66" width="21.42578125" bestFit="1" customWidth="1"/>
    <col min="67" max="67" width="27.140625" bestFit="1" customWidth="1"/>
    <col min="68" max="69" width="26.42578125" bestFit="1" customWidth="1"/>
    <col min="70" max="70" width="27.42578125" bestFit="1" customWidth="1"/>
    <col min="71" max="71" width="19.5703125" bestFit="1" customWidth="1"/>
    <col min="72" max="72" width="27.85546875" bestFit="1" customWidth="1"/>
    <col min="73" max="73" width="24.85546875" bestFit="1" customWidth="1"/>
    <col min="74" max="74" width="30" bestFit="1" customWidth="1"/>
    <col min="75" max="75" width="24.5703125" bestFit="1" customWidth="1"/>
    <col min="76" max="76" width="12.5703125" bestFit="1" customWidth="1"/>
    <col min="77" max="77" width="8" bestFit="1" customWidth="1"/>
    <col min="78" max="78" width="17" bestFit="1" customWidth="1"/>
    <col min="79" max="79" width="17.85546875" bestFit="1" customWidth="1"/>
    <col min="80" max="80" width="16.28515625" bestFit="1" customWidth="1"/>
    <col min="81" max="81" width="12.140625" bestFit="1" customWidth="1"/>
    <col min="82" max="82" width="14.140625" bestFit="1" customWidth="1"/>
    <col min="83" max="83" width="21.42578125" bestFit="1" customWidth="1"/>
    <col min="84" max="84" width="12.5703125" bestFit="1" customWidth="1"/>
    <col min="85" max="85" width="22.7109375" bestFit="1" customWidth="1"/>
    <col min="86" max="86" width="10.85546875" bestFit="1" customWidth="1"/>
    <col min="87" max="87" width="15.42578125" bestFit="1" customWidth="1"/>
    <col min="88" max="88" width="20.140625" bestFit="1" customWidth="1"/>
    <col min="89" max="89" width="16" bestFit="1" customWidth="1"/>
    <col min="90" max="90" width="17.85546875" bestFit="1" customWidth="1"/>
    <col min="91" max="91" width="20.7109375" bestFit="1" customWidth="1"/>
    <col min="92" max="92" width="21.7109375" bestFit="1" customWidth="1"/>
    <col min="93" max="93" width="8.42578125" bestFit="1" customWidth="1"/>
    <col min="94" max="94" width="7.42578125" bestFit="1" customWidth="1"/>
    <col min="95" max="95" width="15.42578125" customWidth="1"/>
    <col min="96" max="96" width="5.7109375" customWidth="1"/>
    <col min="97" max="97" width="16.7109375" bestFit="1" customWidth="1"/>
    <col min="98" max="98" width="16.5703125" bestFit="1" customWidth="1"/>
    <col min="99" max="99" width="16" bestFit="1" customWidth="1"/>
    <col min="100" max="102" width="16.5703125" bestFit="1" customWidth="1"/>
    <col min="103" max="103" width="16.28515625" bestFit="1" customWidth="1"/>
    <col min="104" max="104" width="30.85546875" bestFit="1" customWidth="1"/>
    <col min="105" max="105" width="30.28515625" bestFit="1" customWidth="1"/>
    <col min="106" max="108" width="30.85546875" bestFit="1" customWidth="1"/>
    <col min="109" max="109" width="28.7109375" bestFit="1" customWidth="1"/>
    <col min="110" max="110" width="21.140625" bestFit="1" customWidth="1"/>
    <col min="111" max="112" width="20.42578125" bestFit="1" customWidth="1"/>
    <col min="113" max="113" width="21.42578125" bestFit="1" customWidth="1"/>
    <col min="114" max="114" width="27.140625" bestFit="1" customWidth="1"/>
    <col min="115" max="116" width="26.42578125" bestFit="1" customWidth="1"/>
    <col min="117" max="117" width="27.42578125" bestFit="1" customWidth="1"/>
    <col min="118" max="118" width="14.140625" bestFit="1" customWidth="1"/>
    <col min="119" max="119" width="9" bestFit="1" customWidth="1"/>
    <col min="120" max="120" width="21.42578125" bestFit="1" customWidth="1"/>
    <col min="121" max="121" width="20.140625" bestFit="1" customWidth="1"/>
    <col min="122" max="122" width="12.5703125" bestFit="1" customWidth="1"/>
    <col min="123" max="123" width="22.7109375" bestFit="1" customWidth="1"/>
    <col min="124" max="124" width="24.28515625" bestFit="1" customWidth="1"/>
    <col min="125" max="125" width="20.7109375" bestFit="1" customWidth="1"/>
    <col min="126" max="126" width="16.5703125" bestFit="1" customWidth="1"/>
    <col min="127" max="127" width="19.140625" bestFit="1" customWidth="1"/>
    <col min="128" max="128" width="23.7109375" bestFit="1" customWidth="1"/>
    <col min="129" max="129" width="13.140625" bestFit="1" customWidth="1"/>
    <col min="130" max="130" width="20.42578125" bestFit="1" customWidth="1"/>
    <col min="131" max="131" width="16.5703125" bestFit="1" customWidth="1"/>
    <col min="132" max="132" width="22.7109375" bestFit="1" customWidth="1"/>
    <col min="133" max="133" width="24.28515625" bestFit="1" customWidth="1"/>
    <col min="134" max="134" width="20.7109375" bestFit="1" customWidth="1"/>
    <col min="135" max="135" width="16.5703125" bestFit="1" customWidth="1"/>
    <col min="136" max="136" width="19.140625" bestFit="1" customWidth="1"/>
    <col min="137" max="137" width="23.7109375" bestFit="1" customWidth="1"/>
    <col min="138" max="138" width="13.140625" bestFit="1" customWidth="1"/>
    <col min="139" max="139" width="20.42578125" bestFit="1" customWidth="1"/>
    <col min="140" max="140" width="16.5703125" bestFit="1" customWidth="1"/>
    <col min="141" max="141" width="35.85546875" bestFit="1" customWidth="1"/>
    <col min="142" max="142" width="53" bestFit="1" customWidth="1"/>
  </cols>
  <sheetData>
    <row r="1" spans="1:21" x14ac:dyDescent="0.25">
      <c r="A1" t="s">
        <v>0</v>
      </c>
      <c r="B1" t="s">
        <v>1</v>
      </c>
      <c r="C1" t="s">
        <v>2</v>
      </c>
      <c r="F1" t="s">
        <v>432</v>
      </c>
      <c r="G1" t="s">
        <v>428</v>
      </c>
      <c r="H1" t="s">
        <v>429</v>
      </c>
      <c r="I1" t="s">
        <v>430</v>
      </c>
      <c r="J1" t="s">
        <v>431</v>
      </c>
      <c r="K1" t="s">
        <v>718</v>
      </c>
      <c r="L1" t="s">
        <v>433</v>
      </c>
      <c r="M1" t="s">
        <v>465</v>
      </c>
      <c r="O1" s="1" t="s">
        <v>434</v>
      </c>
      <c r="P1" s="1"/>
      <c r="Q1" s="1"/>
      <c r="R1" s="1"/>
      <c r="S1" s="1" t="s">
        <v>435</v>
      </c>
    </row>
    <row r="2" spans="1:21" x14ac:dyDescent="0.25">
      <c r="B2" t="s">
        <v>57</v>
      </c>
      <c r="F2" t="str">
        <f>IF(CreditType=4,IF([1]Application!$B718="","",[1]Application!$B718),IF([1]Application!$B695="","",[1]Application!$B695))</f>
        <v/>
      </c>
      <c r="G2" s="50" t="str">
        <f>IF(CreditType=4,IF([1]Application!$G718="","",[1]Application!$G718),IF([1]Application!$G695="","",[1]Application!$G695))</f>
        <v/>
      </c>
      <c r="H2" s="59" t="str">
        <f>IF(CreditType=4,IF([1]Application!$K718="","",[1]Application!$K718),IF([1]Application!$K695="","",[1]Application!$K695))</f>
        <v/>
      </c>
      <c r="I2" t="str">
        <f>IF(CreditType=4,IF([1]Application!$O718="","",[1]Application!$O718),IF([1]Application!$O695="","",[1]Application!$O695))</f>
        <v/>
      </c>
      <c r="J2" t="str">
        <f>IF(CreditType=4,IF([1]Application!$T718="","",[1]Application!$T718),IF([1]Application!$Y695="","",[1]Application!$Y695))</f>
        <v/>
      </c>
      <c r="K2" s="60">
        <f>IF(CreditType=4,[1]Application!$AC718,[1]Application!$AH695)</f>
        <v>0</v>
      </c>
      <c r="O2" s="64" t="s">
        <v>30</v>
      </c>
      <c r="P2" s="64" t="s">
        <v>436</v>
      </c>
      <c r="Q2" s="64" t="s">
        <v>437</v>
      </c>
      <c r="R2" s="64"/>
      <c r="S2" s="64" t="s">
        <v>30</v>
      </c>
      <c r="T2" s="64" t="s">
        <v>436</v>
      </c>
      <c r="U2" s="64" t="s">
        <v>437</v>
      </c>
    </row>
    <row r="3" spans="1:21" x14ac:dyDescent="0.25">
      <c r="A3" t="s">
        <v>81</v>
      </c>
      <c r="B3">
        <f>IF(CreditType=4,[1]Application!$H$18,IF(CreditType=9,[1]Application!$H$17,"Use a current e-app in order to link"))</f>
        <v>0</v>
      </c>
      <c r="C3" t="s">
        <v>31</v>
      </c>
      <c r="F3" t="str">
        <f>IF(CreditType=4,IF([1]Application!$B719="","",[1]Application!$B719),IF([1]Application!$B696="","",[1]Application!$B696))</f>
        <v/>
      </c>
      <c r="G3" s="50" t="str">
        <f>IF(CreditType=4,IF([1]Application!$G719="","",[1]Application!$G719),IF([1]Application!$G696="","",[1]Application!$G696))</f>
        <v/>
      </c>
      <c r="H3" s="59" t="str">
        <f>IF(CreditType=4,IF([1]Application!$K719="","",[1]Application!$K719),IF([1]Application!$K696="","",[1]Application!$K696))</f>
        <v/>
      </c>
      <c r="I3" t="str">
        <f>IF(CreditType=4,IF([1]Application!$O719="","",[1]Application!$O719),IF([1]Application!$O696="","",[1]Application!$O696))</f>
        <v/>
      </c>
      <c r="J3" t="str">
        <f>IF(CreditType=4,IF([1]Application!$T719="","",[1]Application!$T719),IF([1]Application!$Y696="","",[1]Application!$Y696))</f>
        <v/>
      </c>
      <c r="K3" s="60">
        <f>IF(CreditType=4,[1]Application!$AC719,[1]Application!$AH696)</f>
        <v>0</v>
      </c>
      <c r="O3" s="50" t="str">
        <f>IF(OR(L2="",L2=0),"",L2)</f>
        <v/>
      </c>
      <c r="P3" s="62" t="str">
        <f>IF(OR(O3="",O3=0),"",O3/$O$37)</f>
        <v/>
      </c>
      <c r="Q3" t="str">
        <f>IF(OR(P3=0,P3=""),"",P3*K2)</f>
        <v/>
      </c>
      <c r="S3" s="50" t="str">
        <f>IF(F2="SRO/Studio",G2-L2,"")</f>
        <v/>
      </c>
      <c r="T3" s="62" t="str">
        <f>IF(OR(S3="",S3=0),"",S3/$S$37)</f>
        <v/>
      </c>
      <c r="U3" s="62" t="str">
        <f>IF(OR(T3=0,T3=""),"",T3*$K2)</f>
        <v/>
      </c>
    </row>
    <row r="4" spans="1:21" x14ac:dyDescent="0.25">
      <c r="A4" t="s">
        <v>82</v>
      </c>
      <c r="B4">
        <f>IF([1]Application!$I$185="",[1]Application!$E$187,[1]Application!$I$185)</f>
        <v>0</v>
      </c>
      <c r="C4" t="s">
        <v>32</v>
      </c>
      <c r="F4" t="str">
        <f>IF(CreditType=4,IF([1]Application!$B720="","",[1]Application!$B720),IF([1]Application!$B697="","",[1]Application!$B697))</f>
        <v/>
      </c>
      <c r="G4" s="50" t="str">
        <f>IF(CreditType=4,IF([1]Application!$G720="","",[1]Application!$G720),IF([1]Application!$G697="","",[1]Application!$G697))</f>
        <v/>
      </c>
      <c r="H4" s="59" t="str">
        <f>IF(CreditType=4,IF([1]Application!$K720="","",[1]Application!$K720),IF([1]Application!$K697="","",[1]Application!$K697))</f>
        <v/>
      </c>
      <c r="I4" t="str">
        <f>IF(CreditType=4,IF([1]Application!$O720="","",[1]Application!$O720),IF([1]Application!$O697="","",[1]Application!$O697))</f>
        <v/>
      </c>
      <c r="J4" t="str">
        <f>IF(CreditType=4,IF([1]Application!$T720="","",[1]Application!$T720),IF([1]Application!$Y697="","",[1]Application!$Y697))</f>
        <v/>
      </c>
      <c r="K4" s="60">
        <f>IF(CreditType=4,[1]Application!$AC720,[1]Application!$AH697)</f>
        <v>0</v>
      </c>
      <c r="O4" s="50" t="str">
        <f t="shared" ref="O4:O36" si="0">IF(OR(L3="",L3=0),"",L3)</f>
        <v/>
      </c>
      <c r="P4" s="62" t="str">
        <f t="shared" ref="P4:P36" si="1">IF(OR(O4="",O4=0),"",O4/$O$37)</f>
        <v/>
      </c>
      <c r="Q4" t="str">
        <f t="shared" ref="Q4:Q36" si="2">IF(OR(P4=0,P4=""),"",P4*K3)</f>
        <v/>
      </c>
      <c r="S4" s="50" t="str">
        <f t="shared" ref="S4:S36" si="3">IF(F3="SRO/Studio",G3-L3,"")</f>
        <v/>
      </c>
      <c r="T4" s="62" t="str">
        <f t="shared" ref="T4:T36" si="4">IF(OR(S4="",S4=0),"",S4/$S$37)</f>
        <v/>
      </c>
      <c r="U4" s="62" t="str">
        <f t="shared" ref="U4:U36" si="5">IF(OR(T4=0,T4=""),"",T4*$K3)</f>
        <v/>
      </c>
    </row>
    <row r="5" spans="1:21" x14ac:dyDescent="0.25">
      <c r="A5" t="s">
        <v>186</v>
      </c>
      <c r="B5">
        <f>[1]Application!$I$189</f>
        <v>0</v>
      </c>
      <c r="C5" t="s">
        <v>187</v>
      </c>
      <c r="F5" t="str">
        <f>IF(CreditType=4,IF([1]Application!$B721="","",[1]Application!$B721),IF([1]Application!$B698="","",[1]Application!$B698))</f>
        <v/>
      </c>
      <c r="G5" s="50" t="str">
        <f>IF(CreditType=4,IF([1]Application!$G721="","",[1]Application!$G721),IF([1]Application!$G698="","",[1]Application!$G698))</f>
        <v/>
      </c>
      <c r="H5" s="59" t="str">
        <f>IF(CreditType=4,IF([1]Application!$K721="","",[1]Application!$K721),IF([1]Application!$K698="","",[1]Application!$K698))</f>
        <v/>
      </c>
      <c r="I5" t="str">
        <f>IF(CreditType=4,IF([1]Application!$O721="","",[1]Application!$O721),IF([1]Application!$O698="","",[1]Application!$O698))</f>
        <v/>
      </c>
      <c r="J5" t="str">
        <f>IF(CreditType=4,IF([1]Application!$T721="","",[1]Application!$T721),IF([1]Application!$Y698="","",[1]Application!$Y698))</f>
        <v/>
      </c>
      <c r="K5" s="60">
        <f>IF(CreditType=4,[1]Application!$AC721,[1]Application!$AH698)</f>
        <v>0</v>
      </c>
      <c r="O5" s="50" t="str">
        <f t="shared" si="0"/>
        <v/>
      </c>
      <c r="P5" s="62" t="str">
        <f t="shared" si="1"/>
        <v/>
      </c>
      <c r="Q5" t="str">
        <f t="shared" si="2"/>
        <v/>
      </c>
      <c r="S5" s="50" t="str">
        <f t="shared" si="3"/>
        <v/>
      </c>
      <c r="T5" s="62" t="str">
        <f t="shared" si="4"/>
        <v/>
      </c>
      <c r="U5" s="62" t="str">
        <f t="shared" si="5"/>
        <v/>
      </c>
    </row>
    <row r="6" spans="1:21" x14ac:dyDescent="0.25">
      <c r="A6" t="s">
        <v>188</v>
      </c>
      <c r="B6">
        <f>[1]Application!$I$190</f>
        <v>0</v>
      </c>
      <c r="C6" t="s">
        <v>189</v>
      </c>
      <c r="F6" t="str">
        <f>IF(CreditType=4,IF([1]Application!$B722="","",[1]Application!$B722),IF([1]Application!$B699="","",[1]Application!$B699))</f>
        <v/>
      </c>
      <c r="G6" s="50" t="str">
        <f>IF(CreditType=4,IF([1]Application!$G722="","",[1]Application!$G722),IF([1]Application!$G699="","",[1]Application!$G699))</f>
        <v/>
      </c>
      <c r="H6" s="59" t="str">
        <f>IF(CreditType=4,IF([1]Application!$K722="","",[1]Application!$K722),IF([1]Application!$K699="","",[1]Application!$K699))</f>
        <v/>
      </c>
      <c r="I6" t="str">
        <f>IF(CreditType=4,IF([1]Application!$O722="","",[1]Application!$O722),IF([1]Application!$O699="","",[1]Application!$O699))</f>
        <v/>
      </c>
      <c r="J6" t="str">
        <f>IF(CreditType=4,IF([1]Application!$T722="","",[1]Application!$T722),IF([1]Application!$Y699="","",[1]Application!$Y699))</f>
        <v/>
      </c>
      <c r="K6" s="60">
        <f>IF(CreditType=4,[1]Application!$AC722,[1]Application!$AH699)</f>
        <v>0</v>
      </c>
      <c r="O6" s="50" t="str">
        <f t="shared" si="0"/>
        <v/>
      </c>
      <c r="P6" s="62" t="str">
        <f t="shared" si="1"/>
        <v/>
      </c>
      <c r="Q6" t="str">
        <f t="shared" si="2"/>
        <v/>
      </c>
      <c r="S6" s="50" t="str">
        <f t="shared" si="3"/>
        <v/>
      </c>
      <c r="T6" s="62" t="str">
        <f t="shared" si="4"/>
        <v/>
      </c>
      <c r="U6" s="62" t="str">
        <f t="shared" si="5"/>
        <v/>
      </c>
    </row>
    <row r="7" spans="1:21" x14ac:dyDescent="0.25">
      <c r="A7" t="s">
        <v>83</v>
      </c>
      <c r="B7" t="b">
        <f>IF(CreditType=4,[1]Application!$T$196="Yes",[1]Application!$AI$194="Yes")</f>
        <v>0</v>
      </c>
      <c r="C7" t="s">
        <v>33</v>
      </c>
      <c r="F7" t="str">
        <f>IF(CreditType=4,IF([1]Application!$B723="","",[1]Application!$B723),IF([1]Application!$B700="","",[1]Application!$B700))</f>
        <v/>
      </c>
      <c r="G7" s="50" t="str">
        <f>IF(CreditType=4,IF([1]Application!$G723="","",[1]Application!$G723),IF([1]Application!$G700="","",[1]Application!$G700))</f>
        <v/>
      </c>
      <c r="H7" s="59" t="str">
        <f>IF(CreditType=4,IF([1]Application!$K723="","",[1]Application!$K723),IF([1]Application!$K700="","",[1]Application!$K700))</f>
        <v/>
      </c>
      <c r="I7" t="str">
        <f>IF(CreditType=4,IF([1]Application!$O723="","",[1]Application!$O723),IF([1]Application!$O700="","",[1]Application!$O700))</f>
        <v/>
      </c>
      <c r="J7" t="str">
        <f>IF(CreditType=4,IF([1]Application!$T723="","",[1]Application!$T723),IF([1]Application!$Y700="","",[1]Application!$Y700))</f>
        <v/>
      </c>
      <c r="K7" s="60">
        <f>IF(CreditType=4,[1]Application!$AC723,[1]Application!$AH700)</f>
        <v>0</v>
      </c>
      <c r="O7" s="50" t="str">
        <f t="shared" si="0"/>
        <v/>
      </c>
      <c r="P7" s="62" t="str">
        <f t="shared" si="1"/>
        <v/>
      </c>
      <c r="Q7" t="str">
        <f t="shared" si="2"/>
        <v/>
      </c>
      <c r="S7" s="50" t="str">
        <f t="shared" si="3"/>
        <v/>
      </c>
      <c r="T7" s="62" t="str">
        <f t="shared" si="4"/>
        <v/>
      </c>
      <c r="U7" s="62" t="str">
        <f t="shared" si="5"/>
        <v/>
      </c>
    </row>
    <row r="8" spans="1:21" x14ac:dyDescent="0.25">
      <c r="A8" t="s">
        <v>84</v>
      </c>
      <c r="B8">
        <f>[1]Application!$T$190</f>
        <v>0</v>
      </c>
      <c r="C8" t="s">
        <v>34</v>
      </c>
      <c r="F8" t="str">
        <f>IF(CreditType=4,IF([1]Application!$B724="","",[1]Application!$B724),IF([1]Application!$B701="","",[1]Application!$B701))</f>
        <v/>
      </c>
      <c r="G8" s="50" t="str">
        <f>IF(CreditType=4,IF([1]Application!$G724="","",[1]Application!$G724),IF([1]Application!$G701="","",[1]Application!$G701))</f>
        <v/>
      </c>
      <c r="H8" s="59" t="str">
        <f>IF(CreditType=4,IF([1]Application!$K724="","",[1]Application!$K724),IF([1]Application!$K701="","",[1]Application!$K701))</f>
        <v/>
      </c>
      <c r="I8" t="str">
        <f>IF(CreditType=4,IF([1]Application!$O724="","",[1]Application!$O724),IF([1]Application!$O701="","",[1]Application!$O701))</f>
        <v/>
      </c>
      <c r="J8" t="str">
        <f>IF(CreditType=4,IF([1]Application!$T724="","",[1]Application!$T724),IF([1]Application!$Y701="","",[1]Application!$Y701))</f>
        <v/>
      </c>
      <c r="K8" s="60">
        <f>IF(CreditType=4,[1]Application!$AC724,[1]Application!$AH701)</f>
        <v>0</v>
      </c>
      <c r="O8" s="50" t="str">
        <f t="shared" si="0"/>
        <v/>
      </c>
      <c r="P8" s="62" t="str">
        <f t="shared" si="1"/>
        <v/>
      </c>
      <c r="Q8" t="str">
        <f t="shared" si="2"/>
        <v/>
      </c>
      <c r="S8" s="50" t="str">
        <f t="shared" si="3"/>
        <v/>
      </c>
      <c r="T8" s="62" t="str">
        <f t="shared" si="4"/>
        <v/>
      </c>
      <c r="U8" s="62" t="str">
        <f t="shared" si="5"/>
        <v/>
      </c>
    </row>
    <row r="9" spans="1:21" x14ac:dyDescent="0.25">
      <c r="A9" t="s">
        <v>85</v>
      </c>
      <c r="B9" t="str">
        <f>[1]Application!$T$189</f>
        <v>(select one)</v>
      </c>
      <c r="C9" t="s">
        <v>35</v>
      </c>
      <c r="F9" t="str">
        <f>IF(CreditType=4,IF([1]Application!$B725="","",[1]Application!$B725),IF([1]Application!$B702="","",[1]Application!$B702))</f>
        <v/>
      </c>
      <c r="G9" s="50" t="str">
        <f>IF(CreditType=4,IF([1]Application!$G725="","",[1]Application!$G725),IF([1]Application!$G702="","",[1]Application!$G702))</f>
        <v/>
      </c>
      <c r="H9" s="59" t="str">
        <f>IF(CreditType=4,IF([1]Application!$K725="","",[1]Application!$K725),IF([1]Application!$K702="","",[1]Application!$K702))</f>
        <v/>
      </c>
      <c r="I9" t="str">
        <f>IF(CreditType=4,IF([1]Application!$O725="","",[1]Application!$O725),IF([1]Application!$O702="","",[1]Application!$O702))</f>
        <v/>
      </c>
      <c r="J9" t="str">
        <f>IF(CreditType=4,IF([1]Application!$T725="","",[1]Application!$T725),IF([1]Application!$Y702="","",[1]Application!$Y702))</f>
        <v/>
      </c>
      <c r="K9" s="60">
        <f>IF(CreditType=4,[1]Application!$AC725,[1]Application!$AH702)</f>
        <v>0</v>
      </c>
      <c r="O9" s="50" t="str">
        <f t="shared" si="0"/>
        <v/>
      </c>
      <c r="P9" s="62" t="str">
        <f t="shared" si="1"/>
        <v/>
      </c>
      <c r="Q9" t="str">
        <f t="shared" si="2"/>
        <v/>
      </c>
      <c r="S9" s="50" t="str">
        <f t="shared" si="3"/>
        <v/>
      </c>
      <c r="T9" s="62" t="str">
        <f t="shared" si="4"/>
        <v/>
      </c>
      <c r="U9" s="62" t="str">
        <f t="shared" si="5"/>
        <v/>
      </c>
    </row>
    <row r="10" spans="1:21" x14ac:dyDescent="0.25">
      <c r="A10" t="s">
        <v>86</v>
      </c>
      <c r="B10" t="b">
        <f>IF(CreditType=4,[1]Application!$T$195="Yes",[1]Application!$T$193="Yes")</f>
        <v>0</v>
      </c>
      <c r="C10" t="s">
        <v>36</v>
      </c>
      <c r="F10" t="str">
        <f>IF(CreditType=4,IF([1]Application!$B726="","",[1]Application!$B726),IF([1]Application!$B703="","",[1]Application!$B703))</f>
        <v/>
      </c>
      <c r="G10" s="50" t="str">
        <f>IF(CreditType=4,IF([1]Application!$G726="","",[1]Application!$G726),IF([1]Application!$G703="","",[1]Application!$G703))</f>
        <v/>
      </c>
      <c r="H10" s="59" t="str">
        <f>IF(CreditType=4,IF([1]Application!$K726="","",[1]Application!$K726),IF([1]Application!$K703="","",[1]Application!$K703))</f>
        <v/>
      </c>
      <c r="I10" t="str">
        <f>IF(CreditType=4,IF([1]Application!$O726="","",[1]Application!$O726),IF([1]Application!$O703="","",[1]Application!$O703))</f>
        <v/>
      </c>
      <c r="J10" t="str">
        <f>IF(CreditType=4,IF([1]Application!$T726="","",[1]Application!$T726),IF([1]Application!$Y703="","",[1]Application!$Y703))</f>
        <v/>
      </c>
      <c r="K10" s="60">
        <f>IF(CreditType=4,[1]Application!$AC726,[1]Application!$AH703)</f>
        <v>0</v>
      </c>
      <c r="O10" s="50" t="str">
        <f t="shared" si="0"/>
        <v/>
      </c>
      <c r="P10" s="62" t="str">
        <f t="shared" si="1"/>
        <v/>
      </c>
      <c r="Q10" t="str">
        <f t="shared" si="2"/>
        <v/>
      </c>
      <c r="S10" s="50" t="str">
        <f t="shared" si="3"/>
        <v/>
      </c>
      <c r="T10" s="62" t="str">
        <f t="shared" si="4"/>
        <v/>
      </c>
      <c r="U10" s="62" t="str">
        <f t="shared" si="5"/>
        <v/>
      </c>
    </row>
    <row r="11" spans="1:21" x14ac:dyDescent="0.25">
      <c r="A11" t="s">
        <v>87</v>
      </c>
      <c r="B11" t="b">
        <f>IF(CreditType=4,[1]Application!$T$196="Yes",[1]Application!$T$194="Yes")</f>
        <v>0</v>
      </c>
      <c r="C11" t="s">
        <v>37</v>
      </c>
      <c r="F11" t="str">
        <f>IF(CreditType=4,IF([1]Application!$B727="","",[1]Application!$B727),IF([1]Application!$B704="","",[1]Application!$B704))</f>
        <v/>
      </c>
      <c r="G11" s="50" t="str">
        <f>IF(CreditType=4,IF([1]Application!$G727="","",[1]Application!$G727),IF([1]Application!$G704="","",[1]Application!$G704))</f>
        <v/>
      </c>
      <c r="H11" s="59" t="str">
        <f>IF(CreditType=4,IF([1]Application!$K727="","",[1]Application!$K727),IF([1]Application!$K704="","",[1]Application!$K704))</f>
        <v/>
      </c>
      <c r="I11" t="str">
        <f>IF(CreditType=4,IF([1]Application!$O727="","",[1]Application!$O727),IF([1]Application!$O704="","",[1]Application!$O704))</f>
        <v/>
      </c>
      <c r="J11" t="str">
        <f>IF(CreditType=4,IF([1]Application!$T727="","",[1]Application!$T727),IF([1]Application!$Y704="","",[1]Application!$Y704))</f>
        <v/>
      </c>
      <c r="K11" s="60">
        <f>IF(CreditType=4,[1]Application!$AC727,[1]Application!$AH704)</f>
        <v>0</v>
      </c>
      <c r="O11" s="50" t="str">
        <f t="shared" si="0"/>
        <v/>
      </c>
      <c r="P11" s="62" t="str">
        <f t="shared" si="1"/>
        <v/>
      </c>
      <c r="Q11" t="str">
        <f t="shared" si="2"/>
        <v/>
      </c>
      <c r="S11" s="50" t="str">
        <f t="shared" si="3"/>
        <v/>
      </c>
      <c r="T11" s="62" t="str">
        <f t="shared" si="4"/>
        <v/>
      </c>
      <c r="U11" s="62" t="str">
        <f t="shared" si="5"/>
        <v/>
      </c>
    </row>
    <row r="12" spans="1:21" x14ac:dyDescent="0.25">
      <c r="A12" t="s">
        <v>88</v>
      </c>
      <c r="B12" t="str">
        <f>IF(CreditType=4,[1]Application!$T$193,[1]Application!$R$199)</f>
        <v>(select one)</v>
      </c>
      <c r="C12" t="s">
        <v>38</v>
      </c>
      <c r="F12" t="str">
        <f>IF(CreditType=4,IF([1]Application!$B728="","",[1]Application!$B728),IF([1]Application!$B705="","",[1]Application!$B705))</f>
        <v/>
      </c>
      <c r="G12" s="50" t="str">
        <f>IF(CreditType=4,IF([1]Application!$G728="","",[1]Application!$G728),IF([1]Application!$G705="","",[1]Application!$G705))</f>
        <v/>
      </c>
      <c r="H12" s="59" t="str">
        <f>IF(CreditType=4,IF([1]Application!$K728="","",[1]Application!$K728),IF([1]Application!$K705="","",[1]Application!$K705))</f>
        <v/>
      </c>
      <c r="I12" t="str">
        <f>IF(CreditType=4,IF([1]Application!$O728="","",[1]Application!$O728),IF([1]Application!$O705="","",[1]Application!$O705))</f>
        <v/>
      </c>
      <c r="J12" t="str">
        <f>IF(CreditType=4,IF([1]Application!$T728="","",[1]Application!$T728),IF([1]Application!$Y705="","",[1]Application!$Y705))</f>
        <v/>
      </c>
      <c r="K12" s="60">
        <f>IF(CreditType=4,[1]Application!$AC728,[1]Application!$AH705)</f>
        <v>0</v>
      </c>
      <c r="O12" s="50" t="str">
        <f t="shared" si="0"/>
        <v/>
      </c>
      <c r="P12" s="62" t="str">
        <f t="shared" si="1"/>
        <v/>
      </c>
      <c r="Q12" t="str">
        <f t="shared" si="2"/>
        <v/>
      </c>
      <c r="S12" s="50" t="str">
        <f t="shared" si="3"/>
        <v/>
      </c>
      <c r="T12" s="62" t="str">
        <f t="shared" si="4"/>
        <v/>
      </c>
      <c r="U12" s="62" t="str">
        <f t="shared" si="5"/>
        <v/>
      </c>
    </row>
    <row r="13" spans="1:21" x14ac:dyDescent="0.25">
      <c r="A13" t="s">
        <v>89</v>
      </c>
      <c r="B13">
        <f>IF(CreditType=4,[1]Application!$AH$195,[1]Application!$O$225)</f>
        <v>0</v>
      </c>
      <c r="C13" t="s">
        <v>39</v>
      </c>
      <c r="F13" t="str">
        <f>IF(CreditType=4,IF([1]Application!$B729="","",[1]Application!$B729),IF([1]Application!$B706="","",[1]Application!$B706))</f>
        <v/>
      </c>
      <c r="G13" s="50" t="str">
        <f>IF(CreditType=4,IF([1]Application!$G729="","",[1]Application!$G729),IF([1]Application!$G706="","",[1]Application!$G706))</f>
        <v/>
      </c>
      <c r="H13" s="59" t="str">
        <f>IF(CreditType=4,IF([1]Application!$K729="","",[1]Application!$K729),IF([1]Application!$K706="","",[1]Application!$K706))</f>
        <v/>
      </c>
      <c r="I13" t="str">
        <f>IF(CreditType=4,IF([1]Application!$O729="","",[1]Application!$O729),IF([1]Application!$O706="","",[1]Application!$O706))</f>
        <v/>
      </c>
      <c r="J13" t="str">
        <f>IF(CreditType=4,IF([1]Application!$T729="","",[1]Application!$T729),IF([1]Application!$Y706="","",[1]Application!$Y706))</f>
        <v/>
      </c>
      <c r="K13" s="60">
        <f>IF(CreditType=4,[1]Application!$AC729,[1]Application!$AH706)</f>
        <v>0</v>
      </c>
      <c r="O13" s="50" t="str">
        <f t="shared" si="0"/>
        <v/>
      </c>
      <c r="P13" s="62" t="str">
        <f t="shared" si="1"/>
        <v/>
      </c>
      <c r="Q13" t="str">
        <f t="shared" si="2"/>
        <v/>
      </c>
      <c r="S13" s="50" t="str">
        <f t="shared" si="3"/>
        <v/>
      </c>
      <c r="T13" s="62" t="str">
        <f t="shared" si="4"/>
        <v/>
      </c>
      <c r="U13" s="62" t="str">
        <f t="shared" si="5"/>
        <v/>
      </c>
    </row>
    <row r="14" spans="1:21" x14ac:dyDescent="0.25">
      <c r="A14" t="s">
        <v>90</v>
      </c>
      <c r="B14">
        <f>IF(CreditType=4,[1]Application!$AH$196,[1]Application!$O$226)</f>
        <v>0</v>
      </c>
      <c r="C14" t="s">
        <v>40</v>
      </c>
      <c r="F14" t="str">
        <f>IF(CreditType=4,IF([1]Application!$B730="","",[1]Application!$B730),IF([1]Application!$B707="","",[1]Application!$B707))</f>
        <v/>
      </c>
      <c r="G14" s="50" t="str">
        <f>IF(CreditType=4,IF([1]Application!$G730="","",[1]Application!$G730),IF([1]Application!$G707="","",[1]Application!$G707))</f>
        <v/>
      </c>
      <c r="H14" s="59" t="str">
        <f>IF(CreditType=4,IF([1]Application!$K730="","",[1]Application!$K730),IF([1]Application!$K707="","",[1]Application!$K707))</f>
        <v/>
      </c>
      <c r="I14" t="str">
        <f>IF(CreditType=4,IF([1]Application!$O730="","",[1]Application!$O730),IF([1]Application!$O707="","",[1]Application!$O707))</f>
        <v/>
      </c>
      <c r="J14" t="str">
        <f>IF(CreditType=4,IF([1]Application!$T730="","",[1]Application!$T730),IF([1]Application!$Y707="","",[1]Application!$Y707))</f>
        <v/>
      </c>
      <c r="K14" s="60">
        <f>IF(CreditType=4,[1]Application!$AC730,[1]Application!$AH707)</f>
        <v>0</v>
      </c>
      <c r="O14" s="50" t="str">
        <f t="shared" si="0"/>
        <v/>
      </c>
      <c r="P14" s="62" t="str">
        <f t="shared" si="1"/>
        <v/>
      </c>
      <c r="Q14" t="str">
        <f t="shared" si="2"/>
        <v/>
      </c>
      <c r="S14" s="50" t="str">
        <f t="shared" si="3"/>
        <v/>
      </c>
      <c r="T14" s="62" t="str">
        <f t="shared" si="4"/>
        <v/>
      </c>
      <c r="U14" s="62" t="str">
        <f t="shared" si="5"/>
        <v/>
      </c>
    </row>
    <row r="15" spans="1:21" x14ac:dyDescent="0.25">
      <c r="A15" t="s">
        <v>91</v>
      </c>
      <c r="B15">
        <f>IF(CreditType=4,[1]Application!$AH$197,[1]Application!$O$227)</f>
        <v>0</v>
      </c>
      <c r="C15" t="s">
        <v>41</v>
      </c>
      <c r="F15" t="str">
        <f>IF(CreditType=4,IF([1]Application!$B731="","",[1]Application!$B731),IF([1]Application!$B708="","",[1]Application!$B708))</f>
        <v/>
      </c>
      <c r="G15" s="50" t="str">
        <f>IF(CreditType=4,IF([1]Application!$G731="","",[1]Application!$G731),IF([1]Application!$G708="","",[1]Application!$G708))</f>
        <v/>
      </c>
      <c r="H15" s="59" t="str">
        <f>IF(CreditType=4,IF([1]Application!$K731="","",[1]Application!$K731),IF([1]Application!$K708="","",[1]Application!$K708))</f>
        <v/>
      </c>
      <c r="I15" t="str">
        <f>IF(CreditType=4,IF([1]Application!$O731="","",[1]Application!$O731),IF([1]Application!$O708="","",[1]Application!$O708))</f>
        <v/>
      </c>
      <c r="J15" t="str">
        <f>IF(CreditType=4,IF([1]Application!$T731="","",[1]Application!$T731),IF([1]Application!$Y708="","",[1]Application!$Y708))</f>
        <v/>
      </c>
      <c r="K15" s="60">
        <f>IF(CreditType=4,[1]Application!$AC731,[1]Application!$AH708)</f>
        <v>0</v>
      </c>
      <c r="O15" s="50" t="str">
        <f t="shared" si="0"/>
        <v/>
      </c>
      <c r="P15" s="62" t="str">
        <f t="shared" si="1"/>
        <v/>
      </c>
      <c r="Q15" t="str">
        <f t="shared" si="2"/>
        <v/>
      </c>
      <c r="S15" s="50" t="str">
        <f t="shared" si="3"/>
        <v/>
      </c>
      <c r="T15" s="62" t="str">
        <f t="shared" si="4"/>
        <v/>
      </c>
      <c r="U15" s="62" t="str">
        <f t="shared" si="5"/>
        <v/>
      </c>
    </row>
    <row r="16" spans="1:21" x14ac:dyDescent="0.25">
      <c r="A16" t="s">
        <v>680</v>
      </c>
      <c r="B16" t="str">
        <f>IF(CreditType=4,IF(ISNUMBER(SEARCH(":",[1]Application!$D$220)),LEFT([1]Application!$D$220,SEARCH(":",[1]Application!$D$220)-1),[1]Application!$D$220),IF(ISNUMBER(SEARCH(":",[1]Application!$D$223)),LEFT([1]Application!$D$223,SEARCH(":",[1]Application!$D$223)-1),[1]Application!$D$223))</f>
        <v>(select one)</v>
      </c>
      <c r="C16" t="s">
        <v>681</v>
      </c>
      <c r="F16" t="str">
        <f>IF(CreditType=4,IF([1]Application!$B732="","",[1]Application!$B732),IF([1]Application!$B709="","",[1]Application!$B709))</f>
        <v/>
      </c>
      <c r="G16" s="50" t="str">
        <f>IF(CreditType=4,IF([1]Application!$G732="","",[1]Application!$G732),IF([1]Application!$G709="","",[1]Application!$G709))</f>
        <v/>
      </c>
      <c r="H16" s="59" t="str">
        <f>IF(CreditType=4,IF([1]Application!$K732="","",[1]Application!$K732),IF([1]Application!$K709="","",[1]Application!$K709))</f>
        <v/>
      </c>
      <c r="I16" t="str">
        <f>IF(CreditType=4,IF([1]Application!$O732="","",[1]Application!$O732),IF([1]Application!$O709="","",[1]Application!$O709))</f>
        <v/>
      </c>
      <c r="J16" t="str">
        <f>IF(CreditType=4,IF([1]Application!$T732="","",[1]Application!$T732),IF([1]Application!$Y709="","",[1]Application!$Y709))</f>
        <v/>
      </c>
      <c r="K16" s="60">
        <f>IF(CreditType=4,[1]Application!$AC732,[1]Application!$AH709)</f>
        <v>0</v>
      </c>
      <c r="O16" s="50" t="str">
        <f t="shared" si="0"/>
        <v/>
      </c>
      <c r="P16" s="62" t="str">
        <f t="shared" si="1"/>
        <v/>
      </c>
      <c r="Q16" t="str">
        <f t="shared" si="2"/>
        <v/>
      </c>
      <c r="S16" s="50" t="str">
        <f t="shared" si="3"/>
        <v/>
      </c>
      <c r="T16" s="62" t="str">
        <f t="shared" si="4"/>
        <v/>
      </c>
      <c r="U16" s="62" t="str">
        <f t="shared" si="5"/>
        <v/>
      </c>
    </row>
    <row r="17" spans="1:21" x14ac:dyDescent="0.25">
      <c r="B17" t="s">
        <v>58</v>
      </c>
      <c r="F17" t="str">
        <f>IF(CreditType=4,IF([1]Application!$B733="","",[1]Application!$B733),IF([1]Application!$B710="","",[1]Application!$B710))</f>
        <v/>
      </c>
      <c r="G17" s="50" t="str">
        <f>IF(CreditType=4,IF([1]Application!$G733="","",[1]Application!$G733),IF([1]Application!$G710="","",[1]Application!$G710))</f>
        <v/>
      </c>
      <c r="H17" s="59" t="str">
        <f>IF(CreditType=4,IF([1]Application!$K733="","",[1]Application!$K733),IF([1]Application!$K710="","",[1]Application!$K710))</f>
        <v/>
      </c>
      <c r="I17" t="str">
        <f>IF(CreditType=4,IF([1]Application!$O733="","",[1]Application!$O733),IF([1]Application!$O710="","",[1]Application!$O710))</f>
        <v/>
      </c>
      <c r="J17" t="str">
        <f>IF(CreditType=4,IF([1]Application!$T733="","",[1]Application!$T733),IF([1]Application!$Y710="","",[1]Application!$Y710))</f>
        <v/>
      </c>
      <c r="K17" s="60">
        <f>IF(CreditType=4,[1]Application!$AC733,[1]Application!$AH710)</f>
        <v>0</v>
      </c>
      <c r="O17" s="50" t="str">
        <f t="shared" si="0"/>
        <v/>
      </c>
      <c r="P17" s="62" t="str">
        <f t="shared" si="1"/>
        <v/>
      </c>
      <c r="Q17" t="str">
        <f t="shared" si="2"/>
        <v/>
      </c>
      <c r="S17" s="50" t="str">
        <f t="shared" si="3"/>
        <v/>
      </c>
      <c r="T17" s="62" t="str">
        <f t="shared" si="4"/>
        <v/>
      </c>
      <c r="U17" s="62" t="str">
        <f t="shared" si="5"/>
        <v/>
      </c>
    </row>
    <row r="18" spans="1:21" x14ac:dyDescent="0.25">
      <c r="A18" t="s">
        <v>190</v>
      </c>
      <c r="B18">
        <f>[1]Application!$AS$1</f>
        <v>9</v>
      </c>
      <c r="C18" t="s">
        <v>191</v>
      </c>
      <c r="F18" t="str">
        <f>IF(CreditType=4,IF([1]Application!$B734="","",[1]Application!$B734),IF([1]Application!$B711="","",[1]Application!$B711))</f>
        <v/>
      </c>
      <c r="G18" s="50" t="str">
        <f>IF(CreditType=4,IF([1]Application!$G734="","",[1]Application!$G734),IF([1]Application!$G711="","",[1]Application!$G711))</f>
        <v/>
      </c>
      <c r="H18" s="59" t="str">
        <f>IF(CreditType=4,IF([1]Application!$K734="","",[1]Application!$K734),IF([1]Application!$K711="","",[1]Application!$K711))</f>
        <v/>
      </c>
      <c r="I18" t="str">
        <f>IF(CreditType=4,IF([1]Application!$O734="","",[1]Application!$O734),IF([1]Application!$O711="","",[1]Application!$O711))</f>
        <v/>
      </c>
      <c r="J18" t="str">
        <f>IF(CreditType=4,IF([1]Application!$T734="","",[1]Application!$T734),IF([1]Application!$Y711="","",[1]Application!$Y711))</f>
        <v/>
      </c>
      <c r="K18" s="60">
        <f>IF(CreditType=4,[1]Application!$AC734,[1]Application!$AH711)</f>
        <v>0</v>
      </c>
      <c r="O18" s="50" t="str">
        <f t="shared" si="0"/>
        <v/>
      </c>
      <c r="P18" s="62" t="str">
        <f t="shared" si="1"/>
        <v/>
      </c>
      <c r="Q18" t="str">
        <f t="shared" si="2"/>
        <v/>
      </c>
      <c r="S18" s="50" t="str">
        <f t="shared" si="3"/>
        <v/>
      </c>
      <c r="T18" s="62" t="str">
        <f t="shared" si="4"/>
        <v/>
      </c>
      <c r="U18" s="62" t="str">
        <f t="shared" si="5"/>
        <v/>
      </c>
    </row>
    <row r="19" spans="1:21" x14ac:dyDescent="0.25">
      <c r="A19" t="s">
        <v>92</v>
      </c>
      <c r="B19" t="b">
        <f>IF(CreditType=4,IF([1]Application!$Z$199="Yes",TRUE,IF(OR([1]Application!$D$211="Rural",[1]Application!$D$211="Rural apportionment (Section 514)",[1]Application!$D$211="Rural apportionment (CDBG-DR)",[1]Application!$D$211="Rural apportionment (Section 515)",[1]Application!$D$211="Rural apportionment (HOME)",[1]Application!$D$211="Rural apportionment (Native American apportionment)",[1]Application!$D$223="(select one)"),TRUE,FALSE)))</f>
        <v>0</v>
      </c>
      <c r="C19" t="s">
        <v>42</v>
      </c>
      <c r="F19" t="str">
        <f>IF(CreditType=4,IF([1]Application!$B735="","",[1]Application!$B735),IF([1]Application!$B712="","",[1]Application!$B712))</f>
        <v/>
      </c>
      <c r="G19" s="50" t="str">
        <f>IF(CreditType=4,IF([1]Application!$G735="","",[1]Application!$G735),IF([1]Application!$G712="","",[1]Application!$G712))</f>
        <v/>
      </c>
      <c r="H19" s="59" t="str">
        <f>IF(CreditType=4,IF([1]Application!$K735="","",[1]Application!$K735),IF([1]Application!$K712="","",[1]Application!$K712))</f>
        <v/>
      </c>
      <c r="I19" t="str">
        <f>IF(CreditType=4,IF([1]Application!$O735="","",[1]Application!$O735),IF([1]Application!$O712="","",[1]Application!$O712))</f>
        <v/>
      </c>
      <c r="J19" t="str">
        <f>IF(CreditType=4,IF([1]Application!$T735="","",[1]Application!$T735),IF([1]Application!$Y712="","",[1]Application!$Y712))</f>
        <v/>
      </c>
      <c r="K19" s="60">
        <f>IF(CreditType=4,[1]Application!$AC735,[1]Application!$AH712)</f>
        <v>0</v>
      </c>
      <c r="O19" s="50" t="str">
        <f t="shared" si="0"/>
        <v/>
      </c>
      <c r="P19" s="62" t="str">
        <f t="shared" si="1"/>
        <v/>
      </c>
      <c r="Q19" t="str">
        <f t="shared" si="2"/>
        <v/>
      </c>
      <c r="S19" s="50" t="str">
        <f t="shared" si="3"/>
        <v/>
      </c>
      <c r="T19" s="62" t="str">
        <f t="shared" si="4"/>
        <v/>
      </c>
      <c r="U19" s="62" t="str">
        <f t="shared" si="5"/>
        <v/>
      </c>
    </row>
    <row r="20" spans="1:21" x14ac:dyDescent="0.25">
      <c r="A20" t="s">
        <v>93</v>
      </c>
      <c r="B20" t="b">
        <f>IF(CreditType=4,AND([1]Application!$AJ$355="Yes",[1]Application!$AJ$356&gt;0),AND([1]Application!$AJ$349="Yes",[1]Application!$AJ$350&gt;0))</f>
        <v>0</v>
      </c>
      <c r="C20" t="s">
        <v>192</v>
      </c>
      <c r="F20" t="str">
        <f>IF(CreditType=4,IF([1]Application!$B736="","",[1]Application!$B736),IF([1]Application!$B713="","",[1]Application!$B713))</f>
        <v/>
      </c>
      <c r="G20" s="50" t="str">
        <f>IF(CreditType=4,IF([1]Application!$G736="","",[1]Application!$G736),IF([1]Application!$G713="","",[1]Application!$G713))</f>
        <v/>
      </c>
      <c r="H20" s="59" t="str">
        <f>IF(CreditType=4,IF([1]Application!$K736="","",[1]Application!$K736),IF([1]Application!$K713="","",[1]Application!$K713))</f>
        <v/>
      </c>
      <c r="I20" t="str">
        <f>IF(CreditType=4,IF([1]Application!$O736="","",[1]Application!$O736),IF([1]Application!$O713="","",[1]Application!$O713))</f>
        <v/>
      </c>
      <c r="J20" t="str">
        <f>IF(CreditType=4,IF([1]Application!$T736="","",[1]Application!$T736),IF([1]Application!$Y713="","",[1]Application!$Y713))</f>
        <v/>
      </c>
      <c r="K20" s="60">
        <f>IF(CreditType=4,[1]Application!$AC736,[1]Application!$AH713)</f>
        <v>0</v>
      </c>
      <c r="O20" s="50" t="str">
        <f t="shared" si="0"/>
        <v/>
      </c>
      <c r="P20" s="62" t="str">
        <f t="shared" si="1"/>
        <v/>
      </c>
      <c r="Q20" t="str">
        <f t="shared" si="2"/>
        <v/>
      </c>
      <c r="S20" s="50" t="str">
        <f t="shared" si="3"/>
        <v/>
      </c>
      <c r="T20" s="62" t="str">
        <f t="shared" si="4"/>
        <v/>
      </c>
      <c r="U20" s="62" t="str">
        <f t="shared" si="5"/>
        <v/>
      </c>
    </row>
    <row r="21" spans="1:21" x14ac:dyDescent="0.25">
      <c r="A21" t="s">
        <v>94</v>
      </c>
      <c r="B21" t="b">
        <f>IF(CreditType=4,[1]Application!$AJ$357="Yes",[1]Application!$AJ$351="Yes")</f>
        <v>0</v>
      </c>
      <c r="C21" t="s">
        <v>193</v>
      </c>
      <c r="F21" t="str">
        <f>IF(CreditType=4,IF([1]Application!$B737="","",[1]Application!$B737),IF([1]Application!$B714="","",[1]Application!$B714))</f>
        <v/>
      </c>
      <c r="G21" s="50" t="str">
        <f>IF(CreditType=4,IF([1]Application!$G737="","",[1]Application!$G737),IF([1]Application!$G714="","",[1]Application!$G714))</f>
        <v/>
      </c>
      <c r="H21" s="59" t="str">
        <f>IF(CreditType=4,IF([1]Application!$K737="","",[1]Application!$K737),IF([1]Application!$K714="","",[1]Application!$K714))</f>
        <v/>
      </c>
      <c r="I21" t="str">
        <f>IF(CreditType=4,IF([1]Application!$O737="","",[1]Application!$O737),IF([1]Application!$O714="","",[1]Application!$O714))</f>
        <v/>
      </c>
      <c r="J21" t="str">
        <f>IF(CreditType=4,IF([1]Application!$T737="","",[1]Application!$T737),IF([1]Application!$Y714="","",[1]Application!$Y714))</f>
        <v/>
      </c>
      <c r="K21" s="60">
        <f>IF(CreditType=4,[1]Application!$AC737,[1]Application!$AH714)</f>
        <v>0</v>
      </c>
      <c r="O21" s="50" t="str">
        <f t="shared" si="0"/>
        <v/>
      </c>
      <c r="P21" s="62" t="str">
        <f t="shared" si="1"/>
        <v/>
      </c>
      <c r="Q21" t="str">
        <f t="shared" si="2"/>
        <v/>
      </c>
      <c r="S21" s="50" t="str">
        <f t="shared" si="3"/>
        <v/>
      </c>
      <c r="T21" s="62" t="str">
        <f t="shared" si="4"/>
        <v/>
      </c>
      <c r="U21" s="62" t="str">
        <f t="shared" si="5"/>
        <v/>
      </c>
    </row>
    <row r="22" spans="1:21" x14ac:dyDescent="0.25">
      <c r="A22" t="s">
        <v>95</v>
      </c>
      <c r="B22" t="b">
        <f>IF(CreditType=4,OR([1]Application!$M$358="Yes",[1]Application!$M$357="Yes"),OR([1]Application!$M$351="Yes",[1]Application!$M$352="Yes"))</f>
        <v>0</v>
      </c>
      <c r="C22" t="s">
        <v>194</v>
      </c>
      <c r="F22" t="str">
        <f>IF(CreditType=4,IF([1]Application!$B738="","",[1]Application!$B738),IF([1]Application!$B715="","",[1]Application!$B715))</f>
        <v/>
      </c>
      <c r="G22" s="50" t="str">
        <f>IF(CreditType=4,IF([1]Application!$G738="","",[1]Application!$G738),IF([1]Application!$G715="","",[1]Application!$G715))</f>
        <v/>
      </c>
      <c r="H22" s="59" t="str">
        <f>IF(CreditType=4,IF([1]Application!$K738="","",[1]Application!$K738),IF([1]Application!$K715="","",[1]Application!$K715))</f>
        <v/>
      </c>
      <c r="I22" t="str">
        <f>IF(CreditType=4,IF([1]Application!$O738="","",[1]Application!$O738),IF([1]Application!$O715="","",[1]Application!$O715))</f>
        <v/>
      </c>
      <c r="J22" t="str">
        <f>IF(CreditType=4,IF([1]Application!$T738="","",[1]Application!$T738),IF([1]Application!$Y715="","",[1]Application!$Y715))</f>
        <v/>
      </c>
      <c r="K22" s="60">
        <f>IF(CreditType=4,[1]Application!$AC738,[1]Application!$AH715)</f>
        <v>0</v>
      </c>
      <c r="O22" s="50" t="str">
        <f t="shared" si="0"/>
        <v/>
      </c>
      <c r="P22" s="62" t="str">
        <f t="shared" si="1"/>
        <v/>
      </c>
      <c r="Q22" t="str">
        <f t="shared" si="2"/>
        <v/>
      </c>
      <c r="S22" s="50" t="str">
        <f t="shared" si="3"/>
        <v/>
      </c>
      <c r="T22" s="62" t="str">
        <f t="shared" si="4"/>
        <v/>
      </c>
      <c r="U22" s="62" t="str">
        <f t="shared" si="5"/>
        <v/>
      </c>
    </row>
    <row r="23" spans="1:21" x14ac:dyDescent="0.25">
      <c r="A23" t="s">
        <v>96</v>
      </c>
      <c r="B23" t="b">
        <f>IF(CreditType=4,[1]Application!$X$180="Yes",[1]Application!$Y$180="Yes")</f>
        <v>0</v>
      </c>
      <c r="C23" t="s">
        <v>43</v>
      </c>
      <c r="F23" t="str">
        <f>IF(CreditType=4,IF([1]Application!$B739="","",[1]Application!$B739),IF([1]Application!$B716="","",[1]Application!$B716))</f>
        <v/>
      </c>
      <c r="G23" s="50" t="str">
        <f>IF(CreditType=4,IF([1]Application!$G739="","",[1]Application!$G739),IF([1]Application!$G716="","",[1]Application!$G716))</f>
        <v/>
      </c>
      <c r="H23" s="59" t="str">
        <f>IF(CreditType=4,IF([1]Application!$K739="","",[1]Application!$K739),IF([1]Application!$K716="","",[1]Application!$K716))</f>
        <v/>
      </c>
      <c r="I23" t="str">
        <f>IF(CreditType=4,IF([1]Application!$O739="","",[1]Application!$O739),IF([1]Application!$O716="","",[1]Application!$O716))</f>
        <v/>
      </c>
      <c r="J23" t="str">
        <f>IF(CreditType=4,IF([1]Application!$T739="","",[1]Application!$T739),IF([1]Application!$Y716="","",[1]Application!$Y716))</f>
        <v/>
      </c>
      <c r="K23" s="60">
        <f>IF(CreditType=4,[1]Application!$AC739,[1]Application!$AH716)</f>
        <v>0</v>
      </c>
      <c r="O23" s="50" t="str">
        <f t="shared" si="0"/>
        <v/>
      </c>
      <c r="P23" s="62" t="str">
        <f t="shared" si="1"/>
        <v/>
      </c>
      <c r="Q23" t="str">
        <f t="shared" si="2"/>
        <v/>
      </c>
      <c r="S23" s="50" t="str">
        <f t="shared" si="3"/>
        <v/>
      </c>
      <c r="T23" s="62" t="str">
        <f t="shared" si="4"/>
        <v/>
      </c>
      <c r="U23" s="62" t="str">
        <f t="shared" si="5"/>
        <v/>
      </c>
    </row>
    <row r="24" spans="1:21" x14ac:dyDescent="0.25">
      <c r="A24" t="s">
        <v>97</v>
      </c>
      <c r="C24" t="s">
        <v>44</v>
      </c>
      <c r="F24" t="str">
        <f>IF(CreditType=4,IF([1]Application!$B740="","",[1]Application!$B740),IF([1]Application!$B717="","",[1]Application!$B717))</f>
        <v/>
      </c>
      <c r="G24" s="50" t="str">
        <f>IF(CreditType=4,IF([1]Application!$G740="","",[1]Application!$G740),IF([1]Application!$G717="","",[1]Application!$G717))</f>
        <v/>
      </c>
      <c r="H24" s="59" t="str">
        <f>IF(CreditType=4,IF([1]Application!$K740="","",[1]Application!$K740),IF([1]Application!$K717="","",[1]Application!$K717))</f>
        <v/>
      </c>
      <c r="I24" t="str">
        <f>IF(CreditType=4,IF([1]Application!$O740="","",[1]Application!$O740),IF([1]Application!$O717="","",[1]Application!$O717))</f>
        <v/>
      </c>
      <c r="J24" t="str">
        <f>IF(CreditType=4,IF([1]Application!$T740="","",[1]Application!$T740),IF([1]Application!$Y717="","",[1]Application!$Y717))</f>
        <v/>
      </c>
      <c r="K24" s="60">
        <f>IF(CreditType=4,[1]Application!$AC740,[1]Application!$AH717)</f>
        <v>0</v>
      </c>
      <c r="O24" s="50" t="str">
        <f t="shared" si="0"/>
        <v/>
      </c>
      <c r="P24" s="62" t="str">
        <f t="shared" si="1"/>
        <v/>
      </c>
      <c r="Q24" t="str">
        <f t="shared" si="2"/>
        <v/>
      </c>
      <c r="S24" s="50" t="str">
        <f t="shared" si="3"/>
        <v/>
      </c>
      <c r="T24" s="62" t="str">
        <f t="shared" si="4"/>
        <v/>
      </c>
      <c r="U24" s="62" t="str">
        <f t="shared" si="5"/>
        <v/>
      </c>
    </row>
    <row r="25" spans="1:21" x14ac:dyDescent="0.25">
      <c r="A25" t="s">
        <v>209</v>
      </c>
      <c r="B25" t="b">
        <f>IF(CreditType=4,[1]Application!$R$411="Yes",[1]Application!$R$404="Yes")</f>
        <v>0</v>
      </c>
      <c r="C25" t="s">
        <v>45</v>
      </c>
      <c r="F25" t="str">
        <f>IF(CreditType=4,IF([1]Application!$B741="","",[1]Application!$B741),IF([1]Application!$B718="","",[1]Application!$B718))</f>
        <v/>
      </c>
      <c r="G25" s="50" t="str">
        <f>IF(CreditType=4,IF([1]Application!$G741="","",[1]Application!$G741),IF([1]Application!$G718="","",[1]Application!$G718))</f>
        <v/>
      </c>
      <c r="H25" s="59" t="str">
        <f>IF(CreditType=4,IF([1]Application!$K741="","",[1]Application!$K741),IF([1]Application!$K718="","",[1]Application!$K718))</f>
        <v/>
      </c>
      <c r="I25" t="str">
        <f>IF(CreditType=4,IF([1]Application!$O741="","",[1]Application!$O741),IF([1]Application!$O718="","",[1]Application!$O718))</f>
        <v/>
      </c>
      <c r="J25" t="str">
        <f>IF(CreditType=4,IF([1]Application!$T741="","",[1]Application!$T741),IF([1]Application!$Y718="","",[1]Application!$Y718))</f>
        <v/>
      </c>
      <c r="K25" s="60">
        <f>IF(CreditType=4,[1]Application!$AC741,[1]Application!$AH718)</f>
        <v>0</v>
      </c>
      <c r="O25" s="50" t="str">
        <f t="shared" si="0"/>
        <v/>
      </c>
      <c r="P25" s="62" t="str">
        <f t="shared" si="1"/>
        <v/>
      </c>
      <c r="Q25" t="str">
        <f t="shared" si="2"/>
        <v/>
      </c>
      <c r="S25" s="50" t="str">
        <f t="shared" si="3"/>
        <v/>
      </c>
      <c r="T25" s="62" t="str">
        <f t="shared" si="4"/>
        <v/>
      </c>
      <c r="U25" s="62" t="str">
        <f t="shared" si="5"/>
        <v/>
      </c>
    </row>
    <row r="26" spans="1:21" x14ac:dyDescent="0.25">
      <c r="A26" t="s">
        <v>98</v>
      </c>
      <c r="C26" t="s">
        <v>46</v>
      </c>
      <c r="F26" t="str">
        <f>IF(CreditType=4,IF([1]Application!$B742="","",[1]Application!$B742),IF([1]Application!$B719="","",[1]Application!$B719))</f>
        <v/>
      </c>
      <c r="G26" s="50" t="str">
        <f>IF(CreditType=4,IF([1]Application!$G742="","",[1]Application!$G742),IF([1]Application!$G719="","",[1]Application!$G719))</f>
        <v/>
      </c>
      <c r="H26" s="59" t="str">
        <f>IF(CreditType=4,IF([1]Application!$K742="","",[1]Application!$K742),IF([1]Application!$K719="","",[1]Application!$K719))</f>
        <v/>
      </c>
      <c r="I26" t="str">
        <f>IF(CreditType=4,IF([1]Application!$O742="","",[1]Application!$O742),IF([1]Application!$O719="","",[1]Application!$O719))</f>
        <v/>
      </c>
      <c r="J26" t="str">
        <f>IF(CreditType=4,IF([1]Application!$T742="","",[1]Application!$T742),IF([1]Application!$Y719="","",[1]Application!$Y719))</f>
        <v/>
      </c>
      <c r="K26" s="60">
        <f>IF(CreditType=4,[1]Application!$AC742,[1]Application!$AH719)</f>
        <v>0</v>
      </c>
      <c r="O26" s="50" t="str">
        <f t="shared" si="0"/>
        <v/>
      </c>
      <c r="P26" s="62" t="str">
        <f t="shared" si="1"/>
        <v/>
      </c>
      <c r="Q26" t="str">
        <f t="shared" si="2"/>
        <v/>
      </c>
      <c r="S26" s="50" t="str">
        <f t="shared" si="3"/>
        <v/>
      </c>
      <c r="T26" s="62" t="str">
        <f t="shared" si="4"/>
        <v/>
      </c>
      <c r="U26" s="62" t="str">
        <f t="shared" si="5"/>
        <v/>
      </c>
    </row>
    <row r="27" spans="1:21" x14ac:dyDescent="0.25">
      <c r="A27" t="s">
        <v>99</v>
      </c>
      <c r="C27" t="s">
        <v>47</v>
      </c>
      <c r="F27" t="str">
        <f>IF(CreditType=4,IF([1]Application!$B743="","",[1]Application!$B743),IF([1]Application!$B720="","",[1]Application!$B720))</f>
        <v/>
      </c>
      <c r="G27" s="50" t="str">
        <f>IF(CreditType=4,IF([1]Application!$G743="","",[1]Application!$G743),IF([1]Application!$G720="","",[1]Application!$G720))</f>
        <v/>
      </c>
      <c r="H27" s="59" t="str">
        <f>IF(CreditType=4,IF([1]Application!$K743="","",[1]Application!$K743),IF([1]Application!$K720="","",[1]Application!$K720))</f>
        <v/>
      </c>
      <c r="I27" t="str">
        <f>IF(CreditType=4,IF([1]Application!$O743="","",[1]Application!$O743),IF([1]Application!$O720="","",[1]Application!$O720))</f>
        <v/>
      </c>
      <c r="J27" t="str">
        <f>IF(CreditType=4,IF([1]Application!$T743="","",[1]Application!$T743),IF([1]Application!$Y720="","",[1]Application!$Y720))</f>
        <v/>
      </c>
      <c r="K27" s="60">
        <f>IF(CreditType=4,[1]Application!$AC743,[1]Application!$AH720)</f>
        <v>0</v>
      </c>
      <c r="O27" s="50" t="str">
        <f t="shared" si="0"/>
        <v/>
      </c>
      <c r="P27" s="62" t="str">
        <f t="shared" si="1"/>
        <v/>
      </c>
      <c r="Q27" t="str">
        <f t="shared" si="2"/>
        <v/>
      </c>
      <c r="S27" s="50" t="str">
        <f t="shared" si="3"/>
        <v/>
      </c>
      <c r="T27" s="62" t="str">
        <f t="shared" si="4"/>
        <v/>
      </c>
      <c r="U27" s="62" t="str">
        <f t="shared" si="5"/>
        <v/>
      </c>
    </row>
    <row r="28" spans="1:21" x14ac:dyDescent="0.25">
      <c r="A28" t="s">
        <v>100</v>
      </c>
      <c r="C28" t="s">
        <v>48</v>
      </c>
      <c r="F28" t="str">
        <f>IF(CreditType=4,IF([1]Application!$B744="","",[1]Application!$B744),IF([1]Application!$B721="","",[1]Application!$B721))</f>
        <v/>
      </c>
      <c r="G28" s="50" t="str">
        <f>IF(CreditType=4,IF([1]Application!$G744="","",[1]Application!$G744),IF([1]Application!$G721="","",[1]Application!$G721))</f>
        <v/>
      </c>
      <c r="H28" s="59" t="str">
        <f>IF(CreditType=4,IF([1]Application!$K744="","",[1]Application!$K744),IF([1]Application!$K721="","",[1]Application!$K721))</f>
        <v/>
      </c>
      <c r="I28" t="str">
        <f>IF(CreditType=4,IF([1]Application!$O744="","",[1]Application!$O744),IF([1]Application!$O721="","",[1]Application!$O721))</f>
        <v/>
      </c>
      <c r="J28" t="str">
        <f>IF(CreditType=4,IF([1]Application!$T744="","",[1]Application!$T744),IF([1]Application!$Y721="","",[1]Application!$Y721))</f>
        <v/>
      </c>
      <c r="K28" s="60">
        <f>IF(CreditType=4,[1]Application!$AC744,[1]Application!$AH721)</f>
        <v>0</v>
      </c>
      <c r="O28" s="50" t="str">
        <f t="shared" si="0"/>
        <v/>
      </c>
      <c r="P28" s="62" t="str">
        <f t="shared" si="1"/>
        <v/>
      </c>
      <c r="Q28" t="str">
        <f t="shared" si="2"/>
        <v/>
      </c>
      <c r="S28" s="50" t="str">
        <f t="shared" si="3"/>
        <v/>
      </c>
      <c r="T28" s="62" t="str">
        <f t="shared" si="4"/>
        <v/>
      </c>
      <c r="U28" s="62" t="str">
        <f t="shared" si="5"/>
        <v/>
      </c>
    </row>
    <row r="29" spans="1:21" x14ac:dyDescent="0.25">
      <c r="A29" t="s">
        <v>101</v>
      </c>
      <c r="C29" t="s">
        <v>49</v>
      </c>
      <c r="F29" t="str">
        <f>IF(CreditType=4,IF([1]Application!$B745="","",[1]Application!$B745),IF([1]Application!$B722="","",[1]Application!$B722))</f>
        <v/>
      </c>
      <c r="G29" s="50" t="str">
        <f>IF(CreditType=4,IF([1]Application!$G745="","",[1]Application!$G745),IF([1]Application!$G722="","",[1]Application!$G722))</f>
        <v/>
      </c>
      <c r="H29" s="59" t="str">
        <f>IF(CreditType=4,IF([1]Application!$K745="","",[1]Application!$K745),IF([1]Application!$K722="","",[1]Application!$K722))</f>
        <v/>
      </c>
      <c r="I29" t="str">
        <f>IF(CreditType=4,IF([1]Application!$O745="","",[1]Application!$O745),IF([1]Application!$O722="","",[1]Application!$O722))</f>
        <v/>
      </c>
      <c r="J29" t="str">
        <f>IF(CreditType=4,IF([1]Application!$T745="","",[1]Application!$T745),IF([1]Application!$Y722="","",[1]Application!$Y722))</f>
        <v/>
      </c>
      <c r="K29" s="60">
        <f>IF(CreditType=4,[1]Application!$AC745,[1]Application!$AH722)</f>
        <v>0</v>
      </c>
      <c r="O29" s="50" t="str">
        <f t="shared" si="0"/>
        <v/>
      </c>
      <c r="P29" s="62" t="str">
        <f t="shared" si="1"/>
        <v/>
      </c>
      <c r="Q29" t="str">
        <f t="shared" si="2"/>
        <v/>
      </c>
      <c r="S29" s="50" t="str">
        <f t="shared" si="3"/>
        <v/>
      </c>
      <c r="T29" s="62" t="str">
        <f t="shared" si="4"/>
        <v/>
      </c>
      <c r="U29" s="62" t="str">
        <f t="shared" si="5"/>
        <v/>
      </c>
    </row>
    <row r="30" spans="1:21" x14ac:dyDescent="0.25">
      <c r="A30" t="s">
        <v>102</v>
      </c>
      <c r="C30" t="s">
        <v>50</v>
      </c>
      <c r="F30" t="str">
        <f>IF(CreditType=4,IF([1]Application!$B746="","",[1]Application!$B746),IF([1]Application!$B723="","",[1]Application!$B723))</f>
        <v/>
      </c>
      <c r="G30" s="50" t="str">
        <f>IF(CreditType=4,IF([1]Application!$G746="","",[1]Application!$G746),IF([1]Application!$G723="","",[1]Application!$G723))</f>
        <v/>
      </c>
      <c r="H30" s="59" t="str">
        <f>IF(CreditType=4,IF([1]Application!$K746="","",[1]Application!$K746),IF([1]Application!$K723="","",[1]Application!$K723))</f>
        <v/>
      </c>
      <c r="I30" t="str">
        <f>IF(CreditType=4,IF([1]Application!$O746="","",[1]Application!$O746),IF([1]Application!$O723="","",[1]Application!$O723))</f>
        <v/>
      </c>
      <c r="J30" t="str">
        <f>IF(CreditType=4,IF([1]Application!$T746="","",[1]Application!$T746),IF([1]Application!$Y723="","",[1]Application!$Y723))</f>
        <v/>
      </c>
      <c r="K30" s="60">
        <f>IF(CreditType=4,[1]Application!$AC746,[1]Application!$AH723)</f>
        <v>0</v>
      </c>
      <c r="O30" s="50" t="str">
        <f t="shared" si="0"/>
        <v/>
      </c>
      <c r="P30" s="62" t="str">
        <f t="shared" si="1"/>
        <v/>
      </c>
      <c r="Q30" t="str">
        <f t="shared" si="2"/>
        <v/>
      </c>
      <c r="S30" s="50" t="str">
        <f t="shared" si="3"/>
        <v/>
      </c>
      <c r="T30" s="62" t="str">
        <f t="shared" si="4"/>
        <v/>
      </c>
      <c r="U30" s="62" t="str">
        <f t="shared" si="5"/>
        <v/>
      </c>
    </row>
    <row r="31" spans="1:21" x14ac:dyDescent="0.25">
      <c r="A31" t="s">
        <v>195</v>
      </c>
      <c r="C31" t="s">
        <v>196</v>
      </c>
      <c r="F31" t="str">
        <f>IF(CreditType=4,IF([1]Application!$B747="","",[1]Application!$B747),IF([1]Application!$B724="","",[1]Application!$B724))</f>
        <v/>
      </c>
      <c r="G31" s="50" t="str">
        <f>IF(CreditType=4,IF([1]Application!$G747="","",[1]Application!$G747),IF([1]Application!$G724="","",[1]Application!$G724))</f>
        <v/>
      </c>
      <c r="H31" s="59" t="str">
        <f>IF(CreditType=4,IF([1]Application!$K747="","",[1]Application!$K747),IF([1]Application!$K724="","",[1]Application!$K724))</f>
        <v/>
      </c>
      <c r="I31" t="str">
        <f>IF(CreditType=4,IF([1]Application!$O747="","",[1]Application!$O747),IF([1]Application!$O724="","",[1]Application!$O724))</f>
        <v/>
      </c>
      <c r="J31" t="str">
        <f>IF(CreditType=4,IF([1]Application!$T747="","",[1]Application!$T747),IF([1]Application!$Y724="","",[1]Application!$Y724))</f>
        <v/>
      </c>
      <c r="K31" s="60">
        <f>IF(CreditType=4,[1]Application!$AC747,[1]Application!$AH724)</f>
        <v>0</v>
      </c>
      <c r="O31" s="50" t="str">
        <f t="shared" si="0"/>
        <v/>
      </c>
      <c r="P31" s="62" t="str">
        <f t="shared" si="1"/>
        <v/>
      </c>
      <c r="Q31" t="str">
        <f t="shared" si="2"/>
        <v/>
      </c>
      <c r="S31" s="50" t="str">
        <f t="shared" si="3"/>
        <v/>
      </c>
      <c r="T31" s="62" t="str">
        <f t="shared" si="4"/>
        <v/>
      </c>
      <c r="U31" s="62" t="str">
        <f t="shared" si="5"/>
        <v/>
      </c>
    </row>
    <row r="32" spans="1:21" x14ac:dyDescent="0.25">
      <c r="A32" t="s">
        <v>197</v>
      </c>
      <c r="C32" t="s">
        <v>198</v>
      </c>
      <c r="F32" t="str">
        <f>IF(CreditType=4,IF([1]Application!$B748="","",[1]Application!$B748),IF([1]Application!$B725="","",[1]Application!$B725))</f>
        <v/>
      </c>
      <c r="G32" s="50" t="str">
        <f>IF(CreditType=4,IF([1]Application!$G748="","",[1]Application!$G748),IF([1]Application!$G725="","",[1]Application!$G725))</f>
        <v/>
      </c>
      <c r="H32" s="59" t="str">
        <f>IF(CreditType=4,IF([1]Application!$K748="","",[1]Application!$K748),IF([1]Application!$K725="","",[1]Application!$K725))</f>
        <v/>
      </c>
      <c r="I32" t="str">
        <f>IF(CreditType=4,IF([1]Application!$O748="","",[1]Application!$O748),IF([1]Application!$O725="","",[1]Application!$O725))</f>
        <v/>
      </c>
      <c r="J32" t="str">
        <f>IF(CreditType=4,IF([1]Application!$T748="","",[1]Application!$T748),IF([1]Application!$Y725="","",[1]Application!$Y725))</f>
        <v/>
      </c>
      <c r="K32" s="60">
        <f>IF(CreditType=4,[1]Application!$AC748,[1]Application!$AH725)</f>
        <v>0</v>
      </c>
      <c r="O32" s="50" t="str">
        <f t="shared" si="0"/>
        <v/>
      </c>
      <c r="P32" s="62" t="str">
        <f t="shared" si="1"/>
        <v/>
      </c>
      <c r="Q32" t="str">
        <f t="shared" si="2"/>
        <v/>
      </c>
      <c r="S32" s="50" t="str">
        <f t="shared" si="3"/>
        <v/>
      </c>
      <c r="T32" s="62" t="str">
        <f t="shared" si="4"/>
        <v/>
      </c>
      <c r="U32" s="62" t="str">
        <f t="shared" si="5"/>
        <v/>
      </c>
    </row>
    <row r="33" spans="1:21" x14ac:dyDescent="0.25">
      <c r="B33" t="s">
        <v>59</v>
      </c>
      <c r="F33" t="str">
        <f>IF(CreditType=4,IF([1]Application!$B749="","",[1]Application!$B749),IF([1]Application!$B726="","",[1]Application!$B726))</f>
        <v/>
      </c>
      <c r="G33" s="50" t="str">
        <f>IF(CreditType=4,IF([1]Application!$G749="","",[1]Application!$G749),IF([1]Application!$G726="","",[1]Application!$G726))</f>
        <v/>
      </c>
      <c r="H33" s="59" t="str">
        <f>IF(CreditType=4,IF([1]Application!$K749="","",[1]Application!$K749),IF([1]Application!$K726="","",[1]Application!$K726))</f>
        <v/>
      </c>
      <c r="I33" t="str">
        <f>IF(CreditType=4,IF([1]Application!$O749="","",[1]Application!$O749),IF([1]Application!$O726="","",[1]Application!$O726))</f>
        <v/>
      </c>
      <c r="J33" t="str">
        <f>IF(CreditType=4,IF([1]Application!$T749="","",[1]Application!$T749),IF([1]Application!$Y726="","",[1]Application!$Y726))</f>
        <v/>
      </c>
      <c r="K33" s="60">
        <f>IF(CreditType=4,[1]Application!$AC749,[1]Application!$AH726)</f>
        <v>0</v>
      </c>
      <c r="O33" s="50" t="str">
        <f t="shared" si="0"/>
        <v/>
      </c>
      <c r="P33" s="62" t="str">
        <f t="shared" si="1"/>
        <v/>
      </c>
      <c r="Q33" t="str">
        <f t="shared" si="2"/>
        <v/>
      </c>
      <c r="S33" s="50" t="str">
        <f t="shared" si="3"/>
        <v/>
      </c>
      <c r="T33" s="62" t="str">
        <f t="shared" si="4"/>
        <v/>
      </c>
      <c r="U33" s="62" t="str">
        <f t="shared" si="5"/>
        <v/>
      </c>
    </row>
    <row r="34" spans="1:21" x14ac:dyDescent="0.25">
      <c r="A34" t="s">
        <v>103</v>
      </c>
      <c r="C34" t="s">
        <v>51</v>
      </c>
      <c r="F34" t="str">
        <f>IF(CreditType=4,IF([1]Application!$B750="","",[1]Application!$B750),IF([1]Application!$B727="","",[1]Application!$B727))</f>
        <v/>
      </c>
      <c r="G34" s="50" t="str">
        <f>IF(CreditType=4,IF([1]Application!$G750="","",[1]Application!$G750),IF([1]Application!$G727="","",[1]Application!$G727))</f>
        <v/>
      </c>
      <c r="H34" s="59" t="str">
        <f>IF(CreditType=4,IF([1]Application!$K750="","",[1]Application!$K750),IF([1]Application!$K727="","",[1]Application!$K727))</f>
        <v/>
      </c>
      <c r="I34" t="str">
        <f>IF(CreditType=4,IF([1]Application!$O750="","",[1]Application!$O750),IF([1]Application!$O727="","",[1]Application!$O727))</f>
        <v/>
      </c>
      <c r="J34" t="str">
        <f>IF(CreditType=4,IF([1]Application!$T750="","",[1]Application!$T750),IF([1]Application!$Y727="","",[1]Application!$Y727))</f>
        <v/>
      </c>
      <c r="K34" s="60">
        <f>IF(CreditType=4,[1]Application!$AC750,[1]Application!$AH727)</f>
        <v>0</v>
      </c>
      <c r="O34" s="50" t="str">
        <f t="shared" si="0"/>
        <v/>
      </c>
      <c r="P34" s="62" t="str">
        <f t="shared" si="1"/>
        <v/>
      </c>
      <c r="Q34" t="str">
        <f t="shared" si="2"/>
        <v/>
      </c>
      <c r="S34" s="50" t="str">
        <f t="shared" si="3"/>
        <v/>
      </c>
      <c r="T34" s="62" t="str">
        <f t="shared" si="4"/>
        <v/>
      </c>
      <c r="U34" s="62" t="str">
        <f t="shared" si="5"/>
        <v/>
      </c>
    </row>
    <row r="35" spans="1:21" x14ac:dyDescent="0.25">
      <c r="A35" t="s">
        <v>199</v>
      </c>
      <c r="B35">
        <f>IF(CreditType=4,[1]Application!$H$16,[1]Application!$H$15)</f>
        <v>0</v>
      </c>
      <c r="C35" t="s">
        <v>51</v>
      </c>
      <c r="F35" t="str">
        <f>IF(CreditType=4,IF([1]Application!$B751="","",[1]Application!$B751),IF([1]Application!$B728="","",[1]Application!$B728))</f>
        <v/>
      </c>
      <c r="G35" s="50" t="str">
        <f>IF(CreditType=4,IF([1]Application!$G751="","",[1]Application!$G751),IF([1]Application!$G728="","",[1]Application!$G728))</f>
        <v/>
      </c>
      <c r="H35" s="59" t="str">
        <f>IF(CreditType=4,IF([1]Application!$K751="","",[1]Application!$K751),IF([1]Application!$K728="","",[1]Application!$K728))</f>
        <v/>
      </c>
      <c r="I35" t="str">
        <f>IF(CreditType=4,IF([1]Application!$O751="","",[1]Application!$O751),IF([1]Application!$O728="","",[1]Application!$O728))</f>
        <v/>
      </c>
      <c r="J35" t="str">
        <f>IF(CreditType=4,IF([1]Application!$T751="","",[1]Application!$T751),IF([1]Application!$Y728="","",[1]Application!$Y728))</f>
        <v/>
      </c>
      <c r="K35" s="60">
        <f>IF(CreditType=4,[1]Application!$AC751,[1]Application!$AH728)</f>
        <v>0</v>
      </c>
      <c r="O35" s="50" t="str">
        <f t="shared" si="0"/>
        <v/>
      </c>
      <c r="P35" s="62" t="str">
        <f t="shared" si="1"/>
        <v/>
      </c>
      <c r="Q35" t="str">
        <f t="shared" si="2"/>
        <v/>
      </c>
      <c r="S35" s="50" t="str">
        <f t="shared" si="3"/>
        <v/>
      </c>
      <c r="T35" s="62" t="str">
        <f t="shared" si="4"/>
        <v/>
      </c>
      <c r="U35" s="62" t="str">
        <f t="shared" si="5"/>
        <v/>
      </c>
    </row>
    <row r="36" spans="1:21" x14ac:dyDescent="0.25">
      <c r="A36" t="s">
        <v>104</v>
      </c>
      <c r="C36" t="s">
        <v>51</v>
      </c>
      <c r="F36" t="str">
        <f>IF(CreditType=4,IF([1]Application!$B752="","",[1]Application!$B752),IF([1]Application!$B729="","",[1]Application!$B729))</f>
        <v/>
      </c>
      <c r="G36" s="50" t="str">
        <f>IF(CreditType=4,IF([1]Application!$G752="","",[1]Application!$G752),IF([1]Application!$G729="","",[1]Application!$G729))</f>
        <v/>
      </c>
      <c r="H36" s="59" t="str">
        <f>IF(CreditType=4,IF([1]Application!$K752="","",[1]Application!$K752),IF([1]Application!$K729="","",[1]Application!$K729))</f>
        <v/>
      </c>
      <c r="I36" t="str">
        <f>IF(CreditType=4,IF([1]Application!$O752="","",[1]Application!$O752),IF([1]Application!$O729="","",[1]Application!$O729))</f>
        <v/>
      </c>
      <c r="J36" t="str">
        <f>IF(CreditType=4,IF([1]Application!$T752="","",[1]Application!$T752),IF([1]Application!$Y729="","",[1]Application!$Y729))</f>
        <v/>
      </c>
      <c r="K36" s="60">
        <f>IF(CreditType=4,[1]Application!$AC752,[1]Application!$AH729)</f>
        <v>0</v>
      </c>
      <c r="O36" s="50" t="str">
        <f t="shared" si="0"/>
        <v/>
      </c>
      <c r="P36" s="62" t="str">
        <f t="shared" si="1"/>
        <v/>
      </c>
      <c r="Q36" t="str">
        <f t="shared" si="2"/>
        <v/>
      </c>
      <c r="S36" s="50" t="str">
        <f t="shared" si="3"/>
        <v/>
      </c>
      <c r="T36" s="62" t="str">
        <f t="shared" si="4"/>
        <v/>
      </c>
      <c r="U36" s="62" t="str">
        <f t="shared" si="5"/>
        <v/>
      </c>
    </row>
    <row r="37" spans="1:21" x14ac:dyDescent="0.25">
      <c r="A37" t="s">
        <v>105</v>
      </c>
      <c r="C37" t="s">
        <v>51</v>
      </c>
      <c r="F37" t="str">
        <f>IF(CreditType=4,IF([1]Application!$J787="","",[1]Application!$J787),IF([1]Application!$J766="","",[1]Application!$J766))</f>
        <v/>
      </c>
      <c r="G37" s="50" t="str">
        <f>IF(CreditType=4,IF([1]Application!$O787="","",[1]Application!$O787),IF([1]Application!$O766="","",[1]Application!$O766))</f>
        <v/>
      </c>
      <c r="H37" s="59" t="str">
        <f>IF(CreditType=4,IF([1]Application!$T787="","",[1]Application!$T787),IF([1]Application!$T766="","",[1]Application!$T766))</f>
        <v/>
      </c>
      <c r="I37" t="str">
        <f>IF(CreditType=4,IF([1]Application!$X787="","",[1]Application!$X787),IF([1]Application!$X766="","",[1]Application!$X766))</f>
        <v/>
      </c>
      <c r="L37">
        <v>0</v>
      </c>
      <c r="M37" t="b">
        <v>1</v>
      </c>
      <c r="O37" s="61">
        <f>SUM(O3:O36)</f>
        <v>0</v>
      </c>
      <c r="P37" s="63">
        <f>SUM(P3:P36)</f>
        <v>0</v>
      </c>
      <c r="Q37" s="63">
        <f>SUM(Q3:Q36)</f>
        <v>0</v>
      </c>
      <c r="S37" s="61">
        <f>SUM(S3:S36)</f>
        <v>0</v>
      </c>
      <c r="T37" s="63">
        <f>SUM(T3:T36)</f>
        <v>0</v>
      </c>
      <c r="U37" s="63">
        <f>SUM(U3:U36)</f>
        <v>0</v>
      </c>
    </row>
    <row r="38" spans="1:21" x14ac:dyDescent="0.25">
      <c r="A38" t="s">
        <v>106</v>
      </c>
      <c r="C38" t="s">
        <v>51</v>
      </c>
      <c r="F38" t="str">
        <f>IF(CreditType=4,IF([1]Application!$J788="","",[1]Application!$J788),IF([1]Application!$J767="","",[1]Application!$J767))</f>
        <v/>
      </c>
      <c r="G38" s="50" t="str">
        <f>IF(CreditType=4,IF([1]Application!$O788="","",[1]Application!$O788),IF([1]Application!$O767="","",[1]Application!$O767))</f>
        <v/>
      </c>
      <c r="H38" s="59" t="str">
        <f>IF(CreditType=4,IF([1]Application!$T788="","",[1]Application!$T788),IF([1]Application!$T767="","",[1]Application!$T767))</f>
        <v/>
      </c>
      <c r="I38" t="str">
        <f>IF(CreditType=4,IF([1]Application!$X788="","",[1]Application!$X788),IF([1]Application!$X767="","",[1]Application!$X767))</f>
        <v/>
      </c>
      <c r="L38">
        <v>0</v>
      </c>
      <c r="M38" t="b">
        <v>1</v>
      </c>
    </row>
    <row r="39" spans="1:21" x14ac:dyDescent="0.25">
      <c r="A39" t="s">
        <v>107</v>
      </c>
      <c r="C39" t="s">
        <v>51</v>
      </c>
      <c r="F39" t="str">
        <f>IF(CreditType=4,IF([1]Application!$J789="","",[1]Application!$J789),IF([1]Application!$J768="","",[1]Application!$J768))</f>
        <v/>
      </c>
      <c r="G39" s="50" t="str">
        <f>IF(CreditType=4,IF([1]Application!$O789="","",[1]Application!$O789),IF([1]Application!$O768="","",[1]Application!$O768))</f>
        <v/>
      </c>
      <c r="H39" s="59" t="str">
        <f>IF(CreditType=4,IF([1]Application!$T789="","",[1]Application!$T789),IF([1]Application!$T768="","",[1]Application!$T768))</f>
        <v/>
      </c>
      <c r="I39" t="str">
        <f>IF(CreditType=4,IF([1]Application!$X789="","",[1]Application!$X789),IF([1]Application!$X768="","",[1]Application!$X768))</f>
        <v/>
      </c>
      <c r="L39">
        <v>0</v>
      </c>
      <c r="M39" t="b">
        <v>1</v>
      </c>
    </row>
    <row r="40" spans="1:21" x14ac:dyDescent="0.25">
      <c r="A40" t="s">
        <v>108</v>
      </c>
      <c r="C40" t="s">
        <v>51</v>
      </c>
      <c r="F40" t="str">
        <f>IF(CreditType=4,IF([1]Application!$J790="","",[1]Application!$J790),IF([1]Application!$J769="","",[1]Application!$J769))</f>
        <v/>
      </c>
      <c r="G40" s="50" t="str">
        <f>IF(CreditType=4,IF([1]Application!$O790="","",[1]Application!$O790),IF([1]Application!$O769="","",[1]Application!$O769))</f>
        <v/>
      </c>
      <c r="H40" s="59" t="str">
        <f>IF(CreditType=4,IF([1]Application!$T790="","",[1]Application!$T790),IF([1]Application!$T769="","",[1]Application!$T769))</f>
        <v/>
      </c>
      <c r="I40" t="str">
        <f>IF(CreditType=4,IF([1]Application!$X790="","",[1]Application!$X790),IF([1]Application!$X769="","",[1]Application!$X769))</f>
        <v/>
      </c>
      <c r="L40">
        <v>0</v>
      </c>
      <c r="M40" t="b">
        <v>1</v>
      </c>
    </row>
    <row r="41" spans="1:21" x14ac:dyDescent="0.25">
      <c r="B41" t="s">
        <v>60</v>
      </c>
      <c r="F41" t="str">
        <f>IF(CreditType=4,IF([1]Application!$J791="","",[1]Application!$J791),IF([1]Application!$J770="","",[1]Application!$J770))</f>
        <v/>
      </c>
      <c r="G41" s="50" t="str">
        <f>IF(CreditType=4,IF([1]Application!$O791="","",[1]Application!$O791),IF([1]Application!$O770="","",[1]Application!$O770))</f>
        <v/>
      </c>
      <c r="H41" s="59" t="str">
        <f>IF(CreditType=4,IF([1]Application!$T791="","",[1]Application!$T791),IF([1]Application!$T770="","",[1]Application!$T770))</f>
        <v/>
      </c>
      <c r="I41" t="str">
        <f>IF(CreditType=4,IF([1]Application!$X791="","",[1]Application!$X791),IF([1]Application!$X770="","",[1]Application!$X770))</f>
        <v/>
      </c>
      <c r="L41">
        <v>0</v>
      </c>
      <c r="M41" t="b">
        <v>1</v>
      </c>
    </row>
    <row r="42" spans="1:21" x14ac:dyDescent="0.25">
      <c r="A42" t="s">
        <v>109</v>
      </c>
      <c r="C42" t="s">
        <v>3</v>
      </c>
      <c r="F42" t="str">
        <f>IF(CreditType=4,IF([1]Application!$J792="","",[1]Application!$J792),IF([1]Application!$J771="","",[1]Application!$J771))</f>
        <v/>
      </c>
      <c r="G42" s="50" t="str">
        <f>IF(CreditType=4,IF([1]Application!$O792="","",[1]Application!$O792),IF([1]Application!$O771="","",[1]Application!$O771))</f>
        <v/>
      </c>
      <c r="H42" s="59" t="str">
        <f>IF(CreditType=4,IF([1]Application!$T792="","",[1]Application!$T792),IF([1]Application!$T771="","",[1]Application!$T771))</f>
        <v/>
      </c>
      <c r="I42" t="str">
        <f>IF(CreditType=4,IF([1]Application!$X792="","",[1]Application!$X792),IF([1]Application!$X771="","",[1]Application!$X771))</f>
        <v/>
      </c>
      <c r="L42">
        <v>0</v>
      </c>
      <c r="M42" t="b">
        <v>1</v>
      </c>
    </row>
    <row r="43" spans="1:21" x14ac:dyDescent="0.25">
      <c r="A43" t="s">
        <v>110</v>
      </c>
      <c r="C43" t="s">
        <v>4</v>
      </c>
      <c r="F43" t="str">
        <f>IF(CreditType=4,IF([1]Application!$J793="","",[1]Application!$J793),IF([1]Application!$J772="","",[1]Application!$J772))</f>
        <v/>
      </c>
      <c r="G43" s="50" t="str">
        <f>IF(CreditType=4,IF([1]Application!$O793="","",[1]Application!$O793),IF([1]Application!$O772="","",[1]Application!$O772))</f>
        <v/>
      </c>
      <c r="H43" s="59" t="str">
        <f>IF(CreditType=4,IF([1]Application!$T793="","",[1]Application!$T793),IF([1]Application!$T772="","",[1]Application!$T772))</f>
        <v/>
      </c>
      <c r="I43" t="str">
        <f>IF(CreditType=4,IF([1]Application!$X793="","",[1]Application!$X793),IF([1]Application!$X772="","",[1]Application!$X772))</f>
        <v/>
      </c>
      <c r="L43">
        <v>0</v>
      </c>
      <c r="M43" t="b">
        <v>1</v>
      </c>
    </row>
    <row r="44" spans="1:21" x14ac:dyDescent="0.25">
      <c r="A44" t="s">
        <v>111</v>
      </c>
      <c r="C44" t="s">
        <v>5</v>
      </c>
      <c r="F44" t="str">
        <f>IF(CreditType=4,IF([1]Application!$J794="","",[1]Application!$J794),IF([1]Application!$J773="","",[1]Application!$J773))</f>
        <v/>
      </c>
      <c r="G44" s="50" t="str">
        <f>IF(CreditType=4,IF([1]Application!$O794="","",[1]Application!$O794),IF([1]Application!$O773="","",[1]Application!$O773))</f>
        <v/>
      </c>
      <c r="H44" s="59" t="str">
        <f>IF(CreditType=4,IF([1]Application!$T794="","",[1]Application!$T794),IF([1]Application!$T773="","",[1]Application!$T773))</f>
        <v/>
      </c>
      <c r="I44" t="str">
        <f>IF(CreditType=4,IF([1]Application!$X794="","",[1]Application!$X794),IF([1]Application!$X773="","",[1]Application!$X773))</f>
        <v/>
      </c>
      <c r="L44">
        <v>0</v>
      </c>
      <c r="M44" t="b">
        <v>1</v>
      </c>
    </row>
    <row r="45" spans="1:21" x14ac:dyDescent="0.25">
      <c r="A45" t="s">
        <v>112</v>
      </c>
      <c r="C45" t="s">
        <v>8</v>
      </c>
      <c r="F45" t="str">
        <f>IF(CreditType=4,IF([1]Application!$J795="","",[1]Application!$J795),IF([1]Application!$J774="","",[1]Application!$J774))</f>
        <v/>
      </c>
      <c r="G45" s="50" t="str">
        <f>IF(CreditType=4,IF([1]Application!$O795="","",[1]Application!$O795),IF([1]Application!$O774="","",[1]Application!$O774))</f>
        <v/>
      </c>
      <c r="H45" s="59" t="str">
        <f>IF(CreditType=4,IF([1]Application!$T795="","",[1]Application!$T795),IF([1]Application!$T774="","",[1]Application!$T774))</f>
        <v/>
      </c>
      <c r="I45" t="str">
        <f>IF(CreditType=4,IF([1]Application!$X795="","",[1]Application!$X795),IF([1]Application!$X774="","",[1]Application!$X774))</f>
        <v/>
      </c>
      <c r="L45">
        <v>0</v>
      </c>
      <c r="M45" t="b">
        <v>1</v>
      </c>
    </row>
    <row r="46" spans="1:21" x14ac:dyDescent="0.25">
      <c r="A46" t="s">
        <v>113</v>
      </c>
      <c r="C46" t="s">
        <v>9</v>
      </c>
      <c r="F46" t="str">
        <f>IF(CreditType=4,IF([1]Application!$J796="","",[1]Application!$J796),IF([1]Application!$J775="","",[1]Application!$J775))</f>
        <v/>
      </c>
      <c r="G46" s="50" t="str">
        <f>IF(CreditType=4,IF([1]Application!$O796="","",[1]Application!$O796),IF([1]Application!$O775="","",[1]Application!$O775))</f>
        <v/>
      </c>
      <c r="H46" s="59" t="str">
        <f>IF(CreditType=4,IF([1]Application!$T796="","",[1]Application!$T796),IF([1]Application!$T775="","",[1]Application!$T775))</f>
        <v/>
      </c>
      <c r="I46" t="str">
        <f>IF(CreditType=4,IF([1]Application!$X796="","",[1]Application!$X796),IF([1]Application!$X775="","",[1]Application!$X775))</f>
        <v/>
      </c>
      <c r="L46">
        <v>0</v>
      </c>
      <c r="M46" t="b">
        <v>1</v>
      </c>
    </row>
    <row r="47" spans="1:21" x14ac:dyDescent="0.25">
      <c r="A47" t="s">
        <v>114</v>
      </c>
      <c r="C47" t="s">
        <v>11</v>
      </c>
      <c r="F47">
        <v>0</v>
      </c>
      <c r="G47" s="50">
        <f>[1]Application!$O$786</f>
        <v>0</v>
      </c>
      <c r="H47">
        <v>0</v>
      </c>
      <c r="I47">
        <v>0</v>
      </c>
      <c r="J47">
        <v>0</v>
      </c>
      <c r="K47">
        <v>0</v>
      </c>
      <c r="L47">
        <v>0</v>
      </c>
    </row>
    <row r="48" spans="1:21" x14ac:dyDescent="0.25">
      <c r="A48" t="s">
        <v>115</v>
      </c>
      <c r="C48" t="s">
        <v>12</v>
      </c>
    </row>
    <row r="49" spans="1:5" x14ac:dyDescent="0.25">
      <c r="B49" t="s">
        <v>52</v>
      </c>
    </row>
    <row r="50" spans="1:5" x14ac:dyDescent="0.25">
      <c r="A50" t="s">
        <v>116</v>
      </c>
      <c r="B50">
        <f>IF(CreditType=4,'[1]Sources and Uses Budget'!$B$105,'[1]Sources and Uses Budget'!$B$104)</f>
        <v>0</v>
      </c>
      <c r="C50" t="s">
        <v>246</v>
      </c>
    </row>
    <row r="51" spans="1:5" x14ac:dyDescent="0.25">
      <c r="A51" t="s">
        <v>682</v>
      </c>
      <c r="B51">
        <f>IF(CreditType=4,'[1]Sources and Uses Budget'!$C$105,'[1]Sources and Uses Budget'!$C$104)</f>
        <v>0</v>
      </c>
      <c r="C51" t="s">
        <v>683</v>
      </c>
    </row>
    <row r="52" spans="1:5" x14ac:dyDescent="0.25">
      <c r="A52" t="s">
        <v>450</v>
      </c>
      <c r="B52">
        <f>'[1]Sources and Uses Budget'!$B$4</f>
        <v>0</v>
      </c>
      <c r="C52" t="s">
        <v>453</v>
      </c>
    </row>
    <row r="53" spans="1:5" x14ac:dyDescent="0.25">
      <c r="A53" t="s">
        <v>451</v>
      </c>
      <c r="B53">
        <f>'[1]Sources and Uses Budget'!$B$13</f>
        <v>0</v>
      </c>
      <c r="C53" t="s">
        <v>454</v>
      </c>
    </row>
    <row r="54" spans="1:5" x14ac:dyDescent="0.25">
      <c r="A54" t="s">
        <v>452</v>
      </c>
      <c r="B54">
        <f>'[1]Sources and Uses Budget'!$B$9</f>
        <v>0</v>
      </c>
      <c r="C54" t="s">
        <v>455</v>
      </c>
    </row>
    <row r="55" spans="1:5" x14ac:dyDescent="0.25">
      <c r="A55" t="s">
        <v>684</v>
      </c>
      <c r="B55">
        <f>SUM('[1]Sources and Uses Budget'!$C$17,'[1]Sources and Uses Budget'!$C$18,'[1]Sources and Uses Budget'!$C$22)</f>
        <v>0</v>
      </c>
      <c r="C55" t="s">
        <v>685</v>
      </c>
    </row>
    <row r="56" spans="1:5" x14ac:dyDescent="0.25">
      <c r="A56" t="s">
        <v>117</v>
      </c>
      <c r="C56" t="s">
        <v>247</v>
      </c>
    </row>
    <row r="57" spans="1:5" x14ac:dyDescent="0.25">
      <c r="A57" t="s">
        <v>118</v>
      </c>
      <c r="C57" t="s">
        <v>248</v>
      </c>
    </row>
    <row r="58" spans="1:5" x14ac:dyDescent="0.25">
      <c r="A58" t="s">
        <v>119</v>
      </c>
      <c r="C58" t="s">
        <v>249</v>
      </c>
    </row>
    <row r="59" spans="1:5" x14ac:dyDescent="0.25">
      <c r="A59" t="s">
        <v>120</v>
      </c>
      <c r="C59" t="s">
        <v>250</v>
      </c>
    </row>
    <row r="60" spans="1:5" x14ac:dyDescent="0.25">
      <c r="A60" t="s">
        <v>121</v>
      </c>
      <c r="C60" t="s">
        <v>6</v>
      </c>
    </row>
    <row r="61" spans="1:5" x14ac:dyDescent="0.25">
      <c r="A61" t="s">
        <v>122</v>
      </c>
      <c r="C61" t="s">
        <v>13</v>
      </c>
    </row>
    <row r="62" spans="1:5" x14ac:dyDescent="0.25">
      <c r="A62" t="s">
        <v>123</v>
      </c>
      <c r="C62" t="s">
        <v>14</v>
      </c>
      <c r="E62" s="3"/>
    </row>
    <row r="63" spans="1:5" x14ac:dyDescent="0.25">
      <c r="A63" t="s">
        <v>124</v>
      </c>
      <c r="C63" t="s">
        <v>15</v>
      </c>
    </row>
    <row r="64" spans="1:5" x14ac:dyDescent="0.25">
      <c r="A64" t="s">
        <v>457</v>
      </c>
      <c r="B64" s="59">
        <f>'[1]15 Year Pro Forma'!$E$27</f>
        <v>0</v>
      </c>
      <c r="C64" t="s">
        <v>458</v>
      </c>
    </row>
    <row r="65" spans="1:3" x14ac:dyDescent="0.25">
      <c r="B65" t="s">
        <v>53</v>
      </c>
    </row>
    <row r="66" spans="1:3" x14ac:dyDescent="0.25">
      <c r="A66" t="s">
        <v>125</v>
      </c>
      <c r="C66" t="s">
        <v>61</v>
      </c>
    </row>
    <row r="67" spans="1:3" x14ac:dyDescent="0.25">
      <c r="A67" t="s">
        <v>126</v>
      </c>
      <c r="C67" t="s">
        <v>62</v>
      </c>
    </row>
    <row r="68" spans="1:3" x14ac:dyDescent="0.25">
      <c r="A68" t="s">
        <v>127</v>
      </c>
      <c r="C68" t="s">
        <v>63</v>
      </c>
    </row>
    <row r="69" spans="1:3" x14ac:dyDescent="0.25">
      <c r="A69" t="s">
        <v>128</v>
      </c>
      <c r="C69" t="s">
        <v>64</v>
      </c>
    </row>
    <row r="70" spans="1:3" x14ac:dyDescent="0.25">
      <c r="A70" t="s">
        <v>129</v>
      </c>
      <c r="C70" t="s">
        <v>65</v>
      </c>
    </row>
    <row r="71" spans="1:3" x14ac:dyDescent="0.25">
      <c r="A71" t="s">
        <v>130</v>
      </c>
      <c r="C71" t="s">
        <v>66</v>
      </c>
    </row>
    <row r="72" spans="1:3" x14ac:dyDescent="0.25">
      <c r="A72" t="s">
        <v>131</v>
      </c>
      <c r="C72" t="s">
        <v>67</v>
      </c>
    </row>
    <row r="73" spans="1:3" x14ac:dyDescent="0.25">
      <c r="A73" t="s">
        <v>132</v>
      </c>
      <c r="C73" t="s">
        <v>68</v>
      </c>
    </row>
    <row r="74" spans="1:3" x14ac:dyDescent="0.25">
      <c r="A74" t="s">
        <v>133</v>
      </c>
      <c r="C74" t="s">
        <v>69</v>
      </c>
    </row>
    <row r="75" spans="1:3" x14ac:dyDescent="0.25">
      <c r="A75" t="s">
        <v>134</v>
      </c>
      <c r="C75" t="s">
        <v>251</v>
      </c>
    </row>
    <row r="76" spans="1:3" x14ac:dyDescent="0.25">
      <c r="B76" t="s">
        <v>54</v>
      </c>
    </row>
    <row r="77" spans="1:3" x14ac:dyDescent="0.25">
      <c r="A77" t="s">
        <v>135</v>
      </c>
      <c r="B77">
        <f>IF(CreditType=4,[1]Application!$AG$439,[1]Application!$AG$432)</f>
        <v>0</v>
      </c>
      <c r="C77" t="s">
        <v>392</v>
      </c>
    </row>
    <row r="78" spans="1:3" x14ac:dyDescent="0.25">
      <c r="A78" t="s">
        <v>136</v>
      </c>
      <c r="B78">
        <f>IF(CreditType=4,[1]Application!$AG$437,[1]Application!$AG$430)</f>
        <v>0</v>
      </c>
      <c r="C78" t="s">
        <v>393</v>
      </c>
    </row>
    <row r="79" spans="1:3" x14ac:dyDescent="0.25">
      <c r="A79" t="s">
        <v>137</v>
      </c>
      <c r="B79" s="50">
        <f>IF(CreditType=4,[1]Application!$G$753+[1]Application!$O$777,[1]Application!$G$730+[1]Application!$O$756)</f>
        <v>0</v>
      </c>
      <c r="C79" t="s">
        <v>7</v>
      </c>
    </row>
    <row r="80" spans="1:3" x14ac:dyDescent="0.25">
      <c r="A80" t="s">
        <v>138</v>
      </c>
      <c r="B80" s="50">
        <f>IF(CreditType=4,[1]Application!$O$797,[1]Application!$O$776)</f>
        <v>0</v>
      </c>
      <c r="C80" t="s">
        <v>394</v>
      </c>
    </row>
    <row r="81" spans="1:5" x14ac:dyDescent="0.25">
      <c r="A81" t="s">
        <v>139</v>
      </c>
      <c r="B81">
        <f>IF(CreditType=4,[1]Application!$O$777,[1]Application!$O$756)</f>
        <v>0</v>
      </c>
      <c r="C81" t="s">
        <v>395</v>
      </c>
    </row>
    <row r="82" spans="1:5" x14ac:dyDescent="0.25">
      <c r="A82" t="s">
        <v>140</v>
      </c>
      <c r="C82" t="s">
        <v>70</v>
      </c>
    </row>
    <row r="83" spans="1:5" x14ac:dyDescent="0.25">
      <c r="A83" t="s">
        <v>141</v>
      </c>
      <c r="B83">
        <f>IF(CreditType=4,[1]Application!$G$753,[1]Application!$G$730)</f>
        <v>0</v>
      </c>
      <c r="C83" t="s">
        <v>71</v>
      </c>
      <c r="E83">
        <f>IF(CreditType=4,[1]Application!$Y$211,ROUNDUP(([1]Application!$AE$215*[1]Application!$AG$433),0))</f>
        <v>0</v>
      </c>
    </row>
    <row r="84" spans="1:5" x14ac:dyDescent="0.25">
      <c r="A84" t="s">
        <v>142</v>
      </c>
      <c r="B84">
        <f>SUM(UnitsTbl[Count SpN Units])</f>
        <v>0</v>
      </c>
      <c r="C84" t="s">
        <v>72</v>
      </c>
    </row>
    <row r="85" spans="1:5" x14ac:dyDescent="0.25">
      <c r="A85" t="s">
        <v>719</v>
      </c>
      <c r="B85">
        <f>IF(CreditType=4,[1]Application!$Y$212,[1]Application!$AC$215)</f>
        <v>0</v>
      </c>
      <c r="C85" t="s">
        <v>720</v>
      </c>
    </row>
    <row r="86" spans="1:5" x14ac:dyDescent="0.25">
      <c r="A86" t="s">
        <v>143</v>
      </c>
      <c r="C86" t="s">
        <v>73</v>
      </c>
    </row>
    <row r="87" spans="1:5" x14ac:dyDescent="0.25">
      <c r="A87" t="s">
        <v>144</v>
      </c>
      <c r="B87">
        <f>IF(CreditType=4,[1]Application!$W$465,[1]Application!$W$458)</f>
        <v>0</v>
      </c>
      <c r="C87" t="s">
        <v>74</v>
      </c>
    </row>
    <row r="88" spans="1:5" x14ac:dyDescent="0.25">
      <c r="A88" t="s">
        <v>145</v>
      </c>
      <c r="C88" t="s">
        <v>75</v>
      </c>
    </row>
    <row r="89" spans="1:5" x14ac:dyDescent="0.25">
      <c r="A89" t="s">
        <v>146</v>
      </c>
      <c r="C89" t="s">
        <v>76</v>
      </c>
    </row>
    <row r="90" spans="1:5" x14ac:dyDescent="0.25">
      <c r="A90" t="s">
        <v>147</v>
      </c>
      <c r="C90" t="s">
        <v>686</v>
      </c>
    </row>
    <row r="91" spans="1:5" x14ac:dyDescent="0.25">
      <c r="A91" t="s">
        <v>148</v>
      </c>
      <c r="C91" t="s">
        <v>16</v>
      </c>
    </row>
    <row r="92" spans="1:5" x14ac:dyDescent="0.25">
      <c r="A92" t="s">
        <v>149</v>
      </c>
      <c r="C92" t="s">
        <v>17</v>
      </c>
    </row>
    <row r="93" spans="1:5" x14ac:dyDescent="0.25">
      <c r="A93" t="s">
        <v>150</v>
      </c>
      <c r="C93" t="s">
        <v>396</v>
      </c>
    </row>
    <row r="94" spans="1:5" x14ac:dyDescent="0.25">
      <c r="A94" t="s">
        <v>151</v>
      </c>
      <c r="C94" t="s">
        <v>397</v>
      </c>
    </row>
    <row r="95" spans="1:5" x14ac:dyDescent="0.25">
      <c r="A95" t="s">
        <v>152</v>
      </c>
      <c r="C95" t="s">
        <v>398</v>
      </c>
    </row>
    <row r="96" spans="1:5" x14ac:dyDescent="0.25">
      <c r="A96" t="s">
        <v>153</v>
      </c>
      <c r="C96" t="s">
        <v>399</v>
      </c>
    </row>
    <row r="97" spans="1:3" x14ac:dyDescent="0.25">
      <c r="A97" t="s">
        <v>154</v>
      </c>
      <c r="C97" t="s">
        <v>423</v>
      </c>
    </row>
    <row r="98" spans="1:3" x14ac:dyDescent="0.25">
      <c r="A98" t="s">
        <v>422</v>
      </c>
      <c r="C98" t="s">
        <v>424</v>
      </c>
    </row>
    <row r="99" spans="1:3" x14ac:dyDescent="0.25">
      <c r="A99" t="s">
        <v>438</v>
      </c>
      <c r="C99" t="s">
        <v>444</v>
      </c>
    </row>
    <row r="100" spans="1:3" x14ac:dyDescent="0.25">
      <c r="A100" t="s">
        <v>440</v>
      </c>
      <c r="C100" t="s">
        <v>445</v>
      </c>
    </row>
    <row r="101" spans="1:3" x14ac:dyDescent="0.25">
      <c r="A101" t="s">
        <v>441</v>
      </c>
      <c r="C101" t="s">
        <v>446</v>
      </c>
    </row>
    <row r="102" spans="1:3" x14ac:dyDescent="0.25">
      <c r="A102" t="s">
        <v>442</v>
      </c>
      <c r="C102" t="s">
        <v>447</v>
      </c>
    </row>
    <row r="103" spans="1:3" x14ac:dyDescent="0.25">
      <c r="A103" t="s">
        <v>443</v>
      </c>
      <c r="C103" t="s">
        <v>448</v>
      </c>
    </row>
    <row r="104" spans="1:3" x14ac:dyDescent="0.25">
      <c r="A104" t="s">
        <v>439</v>
      </c>
      <c r="C104" t="s">
        <v>449</v>
      </c>
    </row>
    <row r="105" spans="1:3" x14ac:dyDescent="0.25">
      <c r="A105" t="s">
        <v>466</v>
      </c>
      <c r="C105" t="s">
        <v>472</v>
      </c>
    </row>
    <row r="106" spans="1:3" x14ac:dyDescent="0.25">
      <c r="A106" t="s">
        <v>467</v>
      </c>
      <c r="C106" t="s">
        <v>473</v>
      </c>
    </row>
    <row r="107" spans="1:3" x14ac:dyDescent="0.25">
      <c r="A107" t="s">
        <v>468</v>
      </c>
      <c r="C107" t="s">
        <v>474</v>
      </c>
    </row>
    <row r="108" spans="1:3" x14ac:dyDescent="0.25">
      <c r="A108" t="s">
        <v>469</v>
      </c>
      <c r="C108" t="s">
        <v>475</v>
      </c>
    </row>
    <row r="109" spans="1:3" x14ac:dyDescent="0.25">
      <c r="A109" t="s">
        <v>470</v>
      </c>
      <c r="C109" t="s">
        <v>476</v>
      </c>
    </row>
    <row r="110" spans="1:3" x14ac:dyDescent="0.25">
      <c r="A110" t="s">
        <v>471</v>
      </c>
      <c r="C110" t="s">
        <v>477</v>
      </c>
    </row>
    <row r="111" spans="1:3" x14ac:dyDescent="0.25">
      <c r="B111" t="s">
        <v>55</v>
      </c>
    </row>
    <row r="112" spans="1:3" x14ac:dyDescent="0.25">
      <c r="A112" t="s">
        <v>155</v>
      </c>
      <c r="C112" t="s">
        <v>252</v>
      </c>
    </row>
    <row r="113" spans="1:3" x14ac:dyDescent="0.25">
      <c r="A113" t="s">
        <v>156</v>
      </c>
      <c r="C113" t="s">
        <v>253</v>
      </c>
    </row>
    <row r="114" spans="1:3" x14ac:dyDescent="0.25">
      <c r="A114" t="s">
        <v>200</v>
      </c>
      <c r="B114">
        <f>IF(CreditType=4,IF(AND([1]Application!$AD$411&gt;0,[1]Application!$AD$412&gt;0),MAX([1]Application!$AD$411,[1]Application!$AD$412),IF([1]Application!$AD$411&gt;0,[1]Application!$AD$411,IF([1]Application!$AD$412&gt;0,[1]Application!$AD$412,1))),IF(AND([1]Application!$AD$404&gt;0,[1]Application!$AD$405&gt;0),MAX([1]Application!$AD$404,[1]Application!$AD$405),IF([1]Application!$AD$404&gt;0,[1]Application!$AD$404,IF([1]Application!$AD$405&gt;0,[1]Application!$AD$405,1))))</f>
        <v>1</v>
      </c>
      <c r="C114" t="s">
        <v>201</v>
      </c>
    </row>
    <row r="115" spans="1:3" x14ac:dyDescent="0.25">
      <c r="A115" t="s">
        <v>157</v>
      </c>
      <c r="C115" t="s">
        <v>18</v>
      </c>
    </row>
    <row r="116" spans="1:3" x14ac:dyDescent="0.25">
      <c r="A116" t="s">
        <v>158</v>
      </c>
      <c r="B116">
        <f>SUM(((B93+B105)*1),((B94+B106)*1),((B95+B107)*2),((B96+B108)*3),((B97+B109)*4),((B98+B110)*5))</f>
        <v>0</v>
      </c>
      <c r="C116" t="s">
        <v>687</v>
      </c>
    </row>
    <row r="117" spans="1:3" x14ac:dyDescent="0.25">
      <c r="A117" t="s">
        <v>159</v>
      </c>
      <c r="B117">
        <f>SUM((B99*1),(B100*1),(B101*2),(B102*3),(B103*4),(B104*5))</f>
        <v>0</v>
      </c>
      <c r="C117" t="s">
        <v>10</v>
      </c>
    </row>
    <row r="118" spans="1:3" x14ac:dyDescent="0.25">
      <c r="A118" t="s">
        <v>160</v>
      </c>
      <c r="C118" t="s">
        <v>19</v>
      </c>
    </row>
    <row r="119" spans="1:3" x14ac:dyDescent="0.25">
      <c r="A119" t="s">
        <v>161</v>
      </c>
      <c r="C119" t="s">
        <v>20</v>
      </c>
    </row>
    <row r="120" spans="1:3" x14ac:dyDescent="0.25">
      <c r="A120" t="s">
        <v>481</v>
      </c>
      <c r="B120">
        <f>IF(CreditType=4,[1]Application!$AG$756,[1]Application!$AG$733)</f>
        <v>0</v>
      </c>
      <c r="C120" t="s">
        <v>482</v>
      </c>
    </row>
    <row r="121" spans="1:3" x14ac:dyDescent="0.25">
      <c r="B121" t="s">
        <v>56</v>
      </c>
    </row>
    <row r="122" spans="1:3" x14ac:dyDescent="0.25">
      <c r="A122" t="s">
        <v>162</v>
      </c>
      <c r="C122" t="s">
        <v>21</v>
      </c>
    </row>
    <row r="123" spans="1:3" x14ac:dyDescent="0.25">
      <c r="A123" t="s">
        <v>163</v>
      </c>
      <c r="C123" t="s">
        <v>22</v>
      </c>
    </row>
    <row r="124" spans="1:3" x14ac:dyDescent="0.25">
      <c r="A124" t="s">
        <v>164</v>
      </c>
      <c r="C124" t="s">
        <v>23</v>
      </c>
    </row>
    <row r="125" spans="1:3" x14ac:dyDescent="0.25">
      <c r="A125" t="s">
        <v>165</v>
      </c>
      <c r="C125" t="s">
        <v>24</v>
      </c>
    </row>
    <row r="126" spans="1:3" x14ac:dyDescent="0.25">
      <c r="A126" t="s">
        <v>166</v>
      </c>
      <c r="C126" t="s">
        <v>25</v>
      </c>
    </row>
    <row r="127" spans="1:3" x14ac:dyDescent="0.25">
      <c r="A127" t="s">
        <v>167</v>
      </c>
      <c r="C127" t="s">
        <v>26</v>
      </c>
    </row>
    <row r="128" spans="1:3" x14ac:dyDescent="0.25">
      <c r="A128" t="s">
        <v>168</v>
      </c>
      <c r="C128" t="s">
        <v>27</v>
      </c>
    </row>
    <row r="129" spans="1:3" x14ac:dyDescent="0.25">
      <c r="A129" t="s">
        <v>169</v>
      </c>
      <c r="C129" t="s">
        <v>28</v>
      </c>
    </row>
    <row r="130" spans="1:3" x14ac:dyDescent="0.25">
      <c r="A130" t="s">
        <v>170</v>
      </c>
      <c r="C130" t="s">
        <v>29</v>
      </c>
    </row>
    <row r="131" spans="1:3" x14ac:dyDescent="0.25">
      <c r="A131" t="s">
        <v>208</v>
      </c>
      <c r="C131" t="s">
        <v>254</v>
      </c>
    </row>
    <row r="132" spans="1:3" x14ac:dyDescent="0.25">
      <c r="A132" t="s">
        <v>210</v>
      </c>
      <c r="C132" t="s">
        <v>211</v>
      </c>
    </row>
    <row r="133" spans="1:3" x14ac:dyDescent="0.25">
      <c r="B133" t="s">
        <v>171</v>
      </c>
    </row>
    <row r="134" spans="1:3" x14ac:dyDescent="0.25">
      <c r="A134" t="s">
        <v>172</v>
      </c>
      <c r="C134" t="s">
        <v>173</v>
      </c>
    </row>
    <row r="135" spans="1:3" x14ac:dyDescent="0.25">
      <c r="A135" t="s">
        <v>174</v>
      </c>
      <c r="C135" t="s">
        <v>175</v>
      </c>
    </row>
    <row r="136" spans="1:3" x14ac:dyDescent="0.25">
      <c r="A136" t="s">
        <v>176</v>
      </c>
      <c r="C136" t="s">
        <v>175</v>
      </c>
    </row>
    <row r="137" spans="1:3" x14ac:dyDescent="0.25">
      <c r="A137" t="s">
        <v>177</v>
      </c>
      <c r="C137" t="s">
        <v>178</v>
      </c>
    </row>
    <row r="138" spans="1:3" x14ac:dyDescent="0.25">
      <c r="A138" t="s">
        <v>179</v>
      </c>
      <c r="C138" t="s">
        <v>180</v>
      </c>
    </row>
    <row r="139" spans="1:3" x14ac:dyDescent="0.25">
      <c r="B139" t="s">
        <v>255</v>
      </c>
    </row>
    <row r="140" spans="1:3" x14ac:dyDescent="0.25">
      <c r="A140" t="s">
        <v>256</v>
      </c>
      <c r="C140" t="s">
        <v>257</v>
      </c>
    </row>
    <row r="141" spans="1:3" x14ac:dyDescent="0.25">
      <c r="A141" t="s">
        <v>258</v>
      </c>
      <c r="C141" t="s">
        <v>259</v>
      </c>
    </row>
    <row r="142" spans="1:3" x14ac:dyDescent="0.25">
      <c r="B142" t="s">
        <v>80</v>
      </c>
    </row>
    <row r="143" spans="1:3" x14ac:dyDescent="0.25">
      <c r="A143" t="s">
        <v>260</v>
      </c>
      <c r="C143" t="s">
        <v>261</v>
      </c>
    </row>
    <row r="144" spans="1:3" x14ac:dyDescent="0.25">
      <c r="A144" t="s">
        <v>262</v>
      </c>
      <c r="C144" t="s">
        <v>263</v>
      </c>
    </row>
    <row r="145" spans="1:3" x14ac:dyDescent="0.25">
      <c r="A145" t="s">
        <v>264</v>
      </c>
      <c r="C145" t="s">
        <v>265</v>
      </c>
    </row>
    <row r="146" spans="1:3" x14ac:dyDescent="0.25">
      <c r="A146" t="s">
        <v>400</v>
      </c>
      <c r="B146">
        <f>IF(CreditType=4,'[1]Sources and Uses Budget'!$B$104,'[1]Sources and Uses Budget'!$B$103)</f>
        <v>0</v>
      </c>
      <c r="C146" t="s">
        <v>401</v>
      </c>
    </row>
    <row r="147" spans="1:3" x14ac:dyDescent="0.25">
      <c r="B147" t="s">
        <v>266</v>
      </c>
    </row>
    <row r="148" spans="1:3" x14ac:dyDescent="0.25">
      <c r="A148" t="s">
        <v>267</v>
      </c>
    </row>
    <row r="149" spans="1:3" x14ac:dyDescent="0.25">
      <c r="A149" t="s">
        <v>268</v>
      </c>
    </row>
    <row r="150" spans="1:3" x14ac:dyDescent="0.25">
      <c r="A150" t="s">
        <v>269</v>
      </c>
    </row>
    <row r="151" spans="1:3" x14ac:dyDescent="0.25">
      <c r="B151" t="s">
        <v>270</v>
      </c>
    </row>
    <row r="152" spans="1:3" x14ac:dyDescent="0.25">
      <c r="A152" t="s">
        <v>271</v>
      </c>
    </row>
    <row r="153" spans="1:3" x14ac:dyDescent="0.25">
      <c r="A153" t="s">
        <v>272</v>
      </c>
    </row>
    <row r="154" spans="1:3" x14ac:dyDescent="0.25">
      <c r="A154" t="s">
        <v>273</v>
      </c>
    </row>
    <row r="155" spans="1:3" x14ac:dyDescent="0.25">
      <c r="A155" t="s">
        <v>295</v>
      </c>
    </row>
    <row r="156" spans="1:3" x14ac:dyDescent="0.25">
      <c r="A156" t="s">
        <v>274</v>
      </c>
    </row>
    <row r="157" spans="1:3" x14ac:dyDescent="0.25">
      <c r="B157" t="s">
        <v>275</v>
      </c>
    </row>
    <row r="158" spans="1:3" x14ac:dyDescent="0.25">
      <c r="A158" t="s">
        <v>461</v>
      </c>
      <c r="B158">
        <f>[1]Application!$AS$1</f>
        <v>9</v>
      </c>
    </row>
    <row r="159" spans="1:3" x14ac:dyDescent="0.25">
      <c r="A159" t="s">
        <v>276</v>
      </c>
    </row>
    <row r="160" spans="1:3" x14ac:dyDescent="0.25">
      <c r="A160" t="s">
        <v>277</v>
      </c>
    </row>
    <row r="161" spans="1:2" x14ac:dyDescent="0.25">
      <c r="A161" t="s">
        <v>278</v>
      </c>
    </row>
    <row r="162" spans="1:2" x14ac:dyDescent="0.25">
      <c r="A162" t="s">
        <v>279</v>
      </c>
    </row>
    <row r="163" spans="1:2" x14ac:dyDescent="0.25">
      <c r="A163" t="s">
        <v>280</v>
      </c>
      <c r="B163" t="b">
        <f>IF(CreditType=4,[1]Application!$X$180="Yes",[1]Application!$Y$180="Yes")</f>
        <v>0</v>
      </c>
    </row>
    <row r="164" spans="1:2" x14ac:dyDescent="0.25">
      <c r="A164" t="s">
        <v>459</v>
      </c>
      <c r="B164" t="str">
        <f>IF(CreditType=4,CONCATENATE("CA-",[1]Application!$S$377,"-",[1]Application!$V$377),CONCATENATE("CA-",[1]Application!$S$370,"-",[1]Application!$V$370))</f>
        <v>CA--</v>
      </c>
    </row>
    <row r="165" spans="1:2" x14ac:dyDescent="0.25">
      <c r="A165" t="s">
        <v>460</v>
      </c>
      <c r="B165" t="str">
        <f>IF(CreditType=4,CONCATENATE("CA-",[1]Application!$AD$377,"-",[1]Application!$AG$377),CONCATENATE("CA-",[1]Application!$AD$370,"-",[1]Application!$AG$370))</f>
        <v>CA--</v>
      </c>
    </row>
    <row r="166" spans="1:2" x14ac:dyDescent="0.25">
      <c r="A166" t="s">
        <v>281</v>
      </c>
    </row>
    <row r="167" spans="1:2" x14ac:dyDescent="0.25">
      <c r="A167" t="s">
        <v>282</v>
      </c>
    </row>
    <row r="168" spans="1:2" x14ac:dyDescent="0.25">
      <c r="A168" t="s">
        <v>283</v>
      </c>
    </row>
    <row r="169" spans="1:2" x14ac:dyDescent="0.25">
      <c r="A169" t="s">
        <v>284</v>
      </c>
    </row>
    <row r="170" spans="1:2" x14ac:dyDescent="0.25">
      <c r="A170" t="s">
        <v>285</v>
      </c>
    </row>
    <row r="171" spans="1:2" x14ac:dyDescent="0.25">
      <c r="A171" t="s">
        <v>304</v>
      </c>
      <c r="B171" t="b">
        <f>IF(CreditType=4,[1]Application!$M355="Yes",[1]Application!$M349="Yes")</f>
        <v>0</v>
      </c>
    </row>
    <row r="172" spans="1:2" x14ac:dyDescent="0.25">
      <c r="A172" t="s">
        <v>305</v>
      </c>
      <c r="B172" t="b">
        <f>IF(CreditType=4,[1]Application!$M356="Yes",[1]Application!$M350="Yes")</f>
        <v>0</v>
      </c>
    </row>
    <row r="173" spans="1:2" x14ac:dyDescent="0.25">
      <c r="A173" t="s">
        <v>306</v>
      </c>
      <c r="B173" t="b">
        <f>IF(CreditType=4,[1]Application!$M357="Yes",[1]Application!$M351="Yes")</f>
        <v>0</v>
      </c>
    </row>
    <row r="174" spans="1:2" x14ac:dyDescent="0.25">
      <c r="A174" t="s">
        <v>286</v>
      </c>
      <c r="B174" t="b">
        <f>IF(CreditType=4,[1]Application!$M358="Yes",[1]Application!$M352="Yes")</f>
        <v>0</v>
      </c>
    </row>
    <row r="175" spans="1:2" x14ac:dyDescent="0.25">
      <c r="A175" t="s">
        <v>287</v>
      </c>
    </row>
    <row r="176" spans="1:2" x14ac:dyDescent="0.25">
      <c r="A176" t="s">
        <v>288</v>
      </c>
    </row>
    <row r="177" spans="1:2" x14ac:dyDescent="0.25">
      <c r="A177" t="s">
        <v>289</v>
      </c>
    </row>
    <row r="178" spans="1:2" x14ac:dyDescent="0.25">
      <c r="A178" t="s">
        <v>290</v>
      </c>
    </row>
    <row r="179" spans="1:2" x14ac:dyDescent="0.25">
      <c r="A179" t="s">
        <v>360</v>
      </c>
    </row>
    <row r="180" spans="1:2" x14ac:dyDescent="0.25">
      <c r="A180" t="s">
        <v>291</v>
      </c>
      <c r="B180" t="str">
        <f>IF(CreditType=4,[1]Application!$D$211,[1]Application!$D$214)</f>
        <v>(select one)</v>
      </c>
    </row>
    <row r="181" spans="1:2" x14ac:dyDescent="0.25">
      <c r="A181" t="s">
        <v>292</v>
      </c>
      <c r="B181" t="b">
        <f>IF(CreditType=4,AND(B180="Special Needs",[1]Application!$AB$212&lt;75%),AND(B180="Special Needs",([1]Application!$AF$215&lt;75%)))</f>
        <v>0</v>
      </c>
    </row>
    <row r="182" spans="1:2" x14ac:dyDescent="0.25">
      <c r="A182" t="s">
        <v>293</v>
      </c>
      <c r="B182" t="str">
        <f>IF(CreditType=4,[1]Application!$D$214,[1]Application!$E$217)</f>
        <v>N/A</v>
      </c>
    </row>
    <row r="183" spans="1:2" x14ac:dyDescent="0.25">
      <c r="A183" t="s">
        <v>456</v>
      </c>
      <c r="B183" s="65" t="str">
        <f>IF(CreditType=4,[1]Application!$AB$212,[1]Application!$AF$215)</f>
        <v/>
      </c>
    </row>
    <row r="184" spans="1:2" x14ac:dyDescent="0.25">
      <c r="A184" t="s">
        <v>361</v>
      </c>
    </row>
    <row r="185" spans="1:2" x14ac:dyDescent="0.25">
      <c r="A185" t="s">
        <v>362</v>
      </c>
      <c r="B185">
        <f>IF(CreditType=4,'[1]Basis &amp; Credits'!$AB$50,'[1]Basis &amp; Credits'!$AB$49)</f>
        <v>0</v>
      </c>
    </row>
    <row r="186" spans="1:2" x14ac:dyDescent="0.25">
      <c r="A186" t="s">
        <v>363</v>
      </c>
      <c r="B186">
        <f>IF(CreditType=4,'[1]Basis &amp; Credits'!$AB$71,'[1]Basis &amp; Credits'!$AB$70)</f>
        <v>0</v>
      </c>
    </row>
    <row r="187" spans="1:2" x14ac:dyDescent="0.25">
      <c r="B187" t="s">
        <v>479</v>
      </c>
    </row>
    <row r="188" spans="1:2" x14ac:dyDescent="0.25">
      <c r="A188" t="s">
        <v>462</v>
      </c>
      <c r="B188" t="b">
        <f>IF(CreditType=4,OR('[1]Points System'!$C$370="Yes",'[1]Points System'!$C$431="Yes"),OR('[1]Points System'!$C$379="Yes",'[1]Points System'!$C$444="Yes"))</f>
        <v>0</v>
      </c>
    </row>
    <row r="189" spans="1:2" x14ac:dyDescent="0.25">
      <c r="A189" t="s">
        <v>463</v>
      </c>
      <c r="B189" t="b">
        <f>IF(CreditType=4,'[1]Points System'!$C$419="Yes",'[1]Points System'!$C$432="Yes")</f>
        <v>0</v>
      </c>
    </row>
    <row r="190" spans="1:2" x14ac:dyDescent="0.25">
      <c r="A190" t="s">
        <v>464</v>
      </c>
      <c r="B190" t="b">
        <f>IF(CreditType=4,OR('[1]Points System'!$C$378="Yes",'[1]Points System'!$C$431="Yes"),OR('[1]Points System'!$C$444="Yes",'[1]Points System'!$C$389="Yes"))</f>
        <v>0</v>
      </c>
    </row>
    <row r="191" spans="1:2" x14ac:dyDescent="0.25">
      <c r="A191" t="s">
        <v>480</v>
      </c>
      <c r="B191" t="b">
        <f>IF(CreditType=4,OR('[1]Points System'!$B$13="Yes",'[1]Points System'!$B$177="Large Family",'[1]Points System'!$B$177="Special Needs",'[1]Points System'!$B$177="Senior",'[1]Points System'!$B$177="SRO"),'[1]Points System'!$AK$68&gt;0)</f>
        <v>0</v>
      </c>
    </row>
    <row r="193" spans="1:2" x14ac:dyDescent="0.25">
      <c r="A193" t="s">
        <v>688</v>
      </c>
      <c r="B193">
        <f>IF(CreditType=4,[1]Application!$AH$752,[1]Application!$AH$730)</f>
        <v>0</v>
      </c>
    </row>
  </sheetData>
  <phoneticPr fontId="16" type="noConversion"/>
  <conditionalFormatting sqref="A2:C193">
    <cfRule type="expression" dxfId="14" priority="1">
      <formula>$A2=""</formula>
    </cfRule>
  </conditionalFormatting>
  <pageMargins left="0.7" right="0.7" top="0.75" bottom="0.75" header="0.3" footer="0.3"/>
  <pageSetup orientation="portrait" r:id="rId1"/>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Lists">
    <tabColor rgb="FFE9BDE0"/>
  </sheetPr>
  <dimension ref="A1:AT44"/>
  <sheetViews>
    <sheetView topLeftCell="AA1" zoomScale="85" zoomScaleNormal="85" workbookViewId="0">
      <selection activeCell="AL2" sqref="AL2"/>
    </sheetView>
  </sheetViews>
  <sheetFormatPr defaultRowHeight="15" x14ac:dyDescent="0.25"/>
  <cols>
    <col min="4" max="4" width="9.42578125" customWidth="1"/>
    <col min="7" max="7" width="9.85546875" customWidth="1"/>
    <col min="8" max="8" width="21.42578125" bestFit="1" customWidth="1"/>
    <col min="9" max="9" width="12.7109375" customWidth="1"/>
    <col min="13" max="13" width="13.28515625" bestFit="1" customWidth="1"/>
    <col min="32" max="32" width="9.28515625" customWidth="1"/>
    <col min="33" max="33" width="10.42578125" customWidth="1"/>
    <col min="34" max="36" width="26.42578125" customWidth="1"/>
    <col min="42" max="46" width="12.42578125" style="92" customWidth="1"/>
  </cols>
  <sheetData>
    <row r="1" spans="1:46" ht="15" customHeight="1" x14ac:dyDescent="0.25">
      <c r="A1" s="3" t="s">
        <v>207</v>
      </c>
      <c r="G1" s="5" t="s">
        <v>202</v>
      </c>
      <c r="H1" s="1" t="s">
        <v>204</v>
      </c>
      <c r="I1" s="1"/>
      <c r="L1" s="16" t="s">
        <v>325</v>
      </c>
      <c r="M1" t="e">
        <f>ROW(#REF!)</f>
        <v>#REF!</v>
      </c>
      <c r="N1" t="e">
        <f>ROW(#REF!)</f>
        <v>#REF!</v>
      </c>
      <c r="R1" s="1" t="s">
        <v>417</v>
      </c>
      <c r="S1" s="1"/>
      <c r="T1" s="1"/>
      <c r="U1" s="1"/>
      <c r="V1" s="1"/>
      <c r="W1" s="1"/>
      <c r="X1" s="1"/>
      <c r="Y1" s="1"/>
      <c r="Z1" s="1"/>
      <c r="AA1" s="1"/>
      <c r="AB1" s="1" t="s">
        <v>421</v>
      </c>
      <c r="AC1" s="1"/>
      <c r="AD1" s="1" t="s">
        <v>416</v>
      </c>
      <c r="AF1" s="1" t="s">
        <v>489</v>
      </c>
      <c r="AG1" t="s">
        <v>490</v>
      </c>
      <c r="AH1" t="s">
        <v>491</v>
      </c>
      <c r="AI1" t="s">
        <v>520</v>
      </c>
      <c r="AJ1" t="s">
        <v>522</v>
      </c>
      <c r="AL1" s="1" t="s">
        <v>493</v>
      </c>
      <c r="AP1" s="86" t="s">
        <v>496</v>
      </c>
      <c r="AQ1" s="87" t="s">
        <v>497</v>
      </c>
      <c r="AR1" s="87" t="s">
        <v>498</v>
      </c>
      <c r="AS1" s="87" t="s">
        <v>499</v>
      </c>
      <c r="AT1" s="88" t="s">
        <v>500</v>
      </c>
    </row>
    <row r="2" spans="1:46" ht="15" customHeight="1" x14ac:dyDescent="0.25">
      <c r="G2" s="5" t="s">
        <v>203</v>
      </c>
      <c r="H2" s="1" t="s">
        <v>205</v>
      </c>
      <c r="I2" t="s">
        <v>216</v>
      </c>
      <c r="J2" s="6"/>
      <c r="K2" s="6"/>
      <c r="L2">
        <v>1</v>
      </c>
      <c r="M2" s="2" cm="1">
        <f t="array" aca="1" ref="M2" ca="1">IFERROR(INDIRECT("'Site Control "&amp;$L2&amp;"'!"&amp;$L$1&amp;M$1),0)</f>
        <v>0</v>
      </c>
      <c r="N2" s="2" cm="1">
        <f t="array" aca="1" ref="N2" ca="1">IFERROR(INDIRECT("'Site Control "&amp;$L2&amp;"'!"&amp;$L$1&amp;N$1),0)</f>
        <v>0</v>
      </c>
      <c r="R2" t="s">
        <v>412</v>
      </c>
      <c r="S2" t="s">
        <v>418</v>
      </c>
      <c r="T2" t="s">
        <v>413</v>
      </c>
      <c r="U2" t="s">
        <v>414</v>
      </c>
      <c r="V2" t="s">
        <v>415</v>
      </c>
      <c r="W2" t="s">
        <v>411</v>
      </c>
      <c r="X2" t="s">
        <v>419</v>
      </c>
      <c r="Y2" t="s">
        <v>0</v>
      </c>
      <c r="Z2" t="s">
        <v>420</v>
      </c>
      <c r="AF2">
        <f>IF(CreditType=4,[1]Application!$M$243,[1]Application!$M$245)</f>
        <v>0</v>
      </c>
      <c r="AG2">
        <f>IF(CreditType=4,[1]Application!$AA$249,[1]Application!$AA$251)</f>
        <v>0</v>
      </c>
      <c r="AH2" t="str">
        <f>IF(OR(GeneralPartners[[#This Row],[Parent Co]]="",GeneralPartners[[#This Row],[Parent Co]]=0),"No parent company entered",GeneralPartners[[#This Row],[Parent Co]])</f>
        <v>No parent company entered</v>
      </c>
      <c r="AI2">
        <f>IF(CreditType=4,[1]Application!$M$243,[1]Application!$M$245)</f>
        <v>0</v>
      </c>
      <c r="AJ2" t="s">
        <v>523</v>
      </c>
      <c r="AL2">
        <f>IF(CreditType=4,[1]Application!$AA$335,[1]Application!$AA$329)</f>
        <v>0</v>
      </c>
      <c r="AP2" s="89"/>
      <c r="AQ2" s="90"/>
      <c r="AR2" s="90"/>
      <c r="AS2" s="90"/>
      <c r="AT2" s="91"/>
    </row>
    <row r="3" spans="1:46" ht="15" customHeight="1" x14ac:dyDescent="0.25">
      <c r="I3" t="s">
        <v>217</v>
      </c>
      <c r="J3" s="6"/>
      <c r="K3" s="6"/>
      <c r="L3">
        <v>2</v>
      </c>
      <c r="M3" s="2" cm="1">
        <f t="array" aca="1" ref="M3" ca="1">IFERROR(INDIRECT("'Site Control "&amp;$L3&amp;"'!"&amp;$L$1&amp;M$1),0)</f>
        <v>0</v>
      </c>
      <c r="N3" s="2" cm="1">
        <f t="array" aca="1" ref="N3" ca="1">IFERROR(INDIRECT("'Site Control "&amp;$L3&amp;"'!"&amp;$L$1&amp;N$1),0)</f>
        <v>0</v>
      </c>
      <c r="AB3" t="str">
        <f>IFERROR(INDEX(ProviderContactsTbl[Company Name],MATCH(ROW(1:1),ProviderContactsTbl[R-Provider],0)),"")</f>
        <v/>
      </c>
      <c r="AD3" t="str">
        <f>IFERROR(INDEX(ProviderContactsTbl[Company Name],MATCH(ROW(1:1),ProviderContactsTbl[R-Reference],0)),"")</f>
        <v/>
      </c>
      <c r="AF3">
        <f>IF(CreditType=4,[1]Application!$M$251,[1]Application!$M$253)</f>
        <v>0</v>
      </c>
      <c r="AG3">
        <f>IF(CreditType=4,[1]Application!$AA$257,[1]Application!$AA$259)</f>
        <v>0</v>
      </c>
      <c r="AH3" t="str">
        <f>IF(OR(GeneralPartners[[#This Row],[Parent Co]]="",GeneralPartners[[#This Row],[Parent Co]]=0),"No parent company entered",GeneralPartners[[#This Row],[Parent Co]])</f>
        <v>No parent company entered</v>
      </c>
      <c r="AI3">
        <f>IF(CreditType=4,[1]Application!$M$251,[1]Application!$M$253)</f>
        <v>0</v>
      </c>
      <c r="AJ3" t="s">
        <v>523</v>
      </c>
      <c r="AL3" t="str">
        <f>IF(CreditType=4,IF([1]Application!$P$343="","",[1]Application!$P$343),IF([1]Application!$AA$337="","",[1]Application!$AA$337))</f>
        <v/>
      </c>
      <c r="AP3" s="89"/>
      <c r="AQ3" s="90"/>
      <c r="AR3" s="90"/>
      <c r="AS3" s="90"/>
      <c r="AT3" s="91"/>
    </row>
    <row r="4" spans="1:46" ht="15" customHeight="1" x14ac:dyDescent="0.25">
      <c r="H4" s="1" t="s">
        <v>206</v>
      </c>
      <c r="L4">
        <v>3</v>
      </c>
      <c r="M4" s="2" cm="1">
        <f t="array" aca="1" ref="M4" ca="1">IFERROR(INDIRECT("'Site Control "&amp;$L4&amp;"'!"&amp;$L$1&amp;M$1),0)</f>
        <v>0</v>
      </c>
      <c r="N4" s="2" cm="1">
        <f t="array" aca="1" ref="N4" ca="1">IFERROR(INDIRECT("'Site Control "&amp;$L4&amp;"'!"&amp;$L$1&amp;N$1),0)</f>
        <v>0</v>
      </c>
      <c r="AB4" t="str">
        <f>IFERROR(INDEX(ProviderContactsTbl[Company Name],MATCH(ROW(2:2),ProviderContactsTbl[R-Provider],0)),"")</f>
        <v/>
      </c>
      <c r="AD4" t="str">
        <f>IFERROR(INDEX(ProviderContactsTbl[Company Name],MATCH(ROW(2:2),ProviderContactsTbl[R-Reference],0)),"")</f>
        <v/>
      </c>
      <c r="AF4">
        <f>IF(CreditType=4,[1]Application!$M$259,[1]Application!$M$261)</f>
        <v>0</v>
      </c>
      <c r="AG4">
        <f>IF(CreditType=4,[1]Application!$AA$265,[1]Application!$AA$267)</f>
        <v>0</v>
      </c>
      <c r="AH4" t="str">
        <f>IF(OR(GeneralPartners[[#This Row],[Parent Co]]="",GeneralPartners[[#This Row],[Parent Co]]=0),"No parent company entered",GeneralPartners[[#This Row],[Parent Co]])</f>
        <v>No parent company entered</v>
      </c>
      <c r="AI4">
        <f>IF(CreditType=4,[1]Application!$M$259,[1]Application!$M$261)</f>
        <v>0</v>
      </c>
      <c r="AJ4" t="s">
        <v>523</v>
      </c>
      <c r="AL4" s="54"/>
      <c r="AP4" s="89"/>
      <c r="AQ4" s="90"/>
      <c r="AR4" s="90"/>
      <c r="AS4" s="90"/>
      <c r="AT4" s="91"/>
    </row>
    <row r="5" spans="1:46" ht="15" customHeight="1" x14ac:dyDescent="0.25">
      <c r="H5" t="s">
        <v>184</v>
      </c>
      <c r="L5">
        <v>4</v>
      </c>
      <c r="M5" s="2" cm="1">
        <f t="array" aca="1" ref="M5" ca="1">IFERROR(INDIRECT("'Site Control "&amp;$L5&amp;"'!"&amp;$L$1&amp;M$1),0)</f>
        <v>0</v>
      </c>
      <c r="N5" s="2" cm="1">
        <f t="array" aca="1" ref="N5" ca="1">IFERROR(INDIRECT("'Site Control "&amp;$L5&amp;"'!"&amp;$L$1&amp;N$1),0)</f>
        <v>0</v>
      </c>
      <c r="AB5" t="str">
        <f>IFERROR(INDEX(ProviderContactsTbl[Company Name],MATCH(ROW(3:3),ProviderContactsTbl[R-Provider],0)),"")</f>
        <v/>
      </c>
      <c r="AD5" t="str">
        <f>IFERROR(INDEX(ProviderContactsTbl[Company Name],MATCH(ROW(3:3),ProviderContactsTbl[R-Reference],0)),"")</f>
        <v/>
      </c>
      <c r="AF5" t="str">
        <f>_xlfn.CONCAT(IF(CreditType=4,[1]Application!$H$287,[1]Application!$H$289)&amp;"- Tribal Applicants Only")</f>
        <v>- Tribal Applicants Only</v>
      </c>
      <c r="AH5" t="str">
        <f>IF(OR(GeneralPartners[[#This Row],[Parent Co]]="",GeneralPartners[[#This Row],[Parent Co]]=0),"N/A - Developer Entity",GeneralPartners[[#This Row],[Parent Co]])</f>
        <v>N/A - Developer Entity</v>
      </c>
      <c r="AI5">
        <f>IF(CreditType=4,[1]Application!$H$287,[1]Application!$H$289)</f>
        <v>0</v>
      </c>
      <c r="AJ5" t="s">
        <v>524</v>
      </c>
      <c r="AP5" s="89"/>
      <c r="AQ5" s="90"/>
      <c r="AR5" s="90"/>
      <c r="AS5" s="90"/>
      <c r="AT5" s="91"/>
    </row>
    <row r="6" spans="1:46" ht="15" customHeight="1" x14ac:dyDescent="0.25">
      <c r="H6" t="s">
        <v>77</v>
      </c>
      <c r="L6">
        <v>5</v>
      </c>
      <c r="M6" s="2" cm="1">
        <f t="array" aca="1" ref="M6" ca="1">IFERROR(INDIRECT("'Site Control "&amp;$L6&amp;"'!"&amp;$L$1&amp;M$1),0)</f>
        <v>0</v>
      </c>
      <c r="N6" s="2" cm="1">
        <f t="array" aca="1" ref="N6" ca="1">IFERROR(INDIRECT("'Site Control "&amp;$L6&amp;"'!"&amp;$L$1&amp;N$1),0)</f>
        <v>0</v>
      </c>
      <c r="AB6" t="str">
        <f>IFERROR(INDEX(ProviderContactsTbl[Company Name],MATCH(ROW(4:4),ProviderContactsTbl[R-Provider],0)),"")</f>
        <v/>
      </c>
      <c r="AD6" t="str">
        <f>IFERROR(INDEX(ProviderContactsTbl[Company Name],MATCH(ROW(4:4),ProviderContactsTbl[R-Reference],0)),"")</f>
        <v/>
      </c>
      <c r="AI6">
        <f>INDEX(val,MATCH("g_TCACApplicant",ref,0))</f>
        <v>0</v>
      </c>
      <c r="AJ6" t="s">
        <v>525</v>
      </c>
      <c r="AP6" s="89"/>
      <c r="AQ6" s="90"/>
      <c r="AR6" s="90"/>
      <c r="AS6" s="90"/>
      <c r="AT6" s="91"/>
    </row>
    <row r="7" spans="1:46" ht="15" customHeight="1" thickBot="1" x14ac:dyDescent="0.3">
      <c r="H7" t="s">
        <v>185</v>
      </c>
      <c r="L7" s="18" t="s">
        <v>321</v>
      </c>
      <c r="M7" s="17">
        <f ca="1">SUM(M2:M6)</f>
        <v>0</v>
      </c>
      <c r="N7" s="17">
        <f ca="1">SUM(N2:N6)</f>
        <v>0</v>
      </c>
      <c r="O7" s="1" t="s">
        <v>326</v>
      </c>
      <c r="AB7" t="str">
        <f>IFERROR(INDEX(ProviderContactsTbl[Company Name],MATCH(ROW(5:5),ProviderContactsTbl[R-Provider],0)),"")</f>
        <v/>
      </c>
      <c r="AD7" t="str">
        <f>IFERROR(INDEX(ProviderContactsTbl[Company Name],MATCH(ROW(5:5),ProviderContactsTbl[R-Reference],0)),"")</f>
        <v/>
      </c>
      <c r="AP7" s="89"/>
      <c r="AQ7" s="90"/>
      <c r="AR7" s="90"/>
      <c r="AS7" s="90"/>
      <c r="AT7" s="91"/>
    </row>
    <row r="8" spans="1:46" ht="15" customHeight="1" thickTop="1" x14ac:dyDescent="0.25">
      <c r="AB8" t="str">
        <f>IFERROR(INDEX(ProviderContactsTbl[Company Name],MATCH(ROW(6:6),ProviderContactsTbl[R-Provider],0)),"")</f>
        <v/>
      </c>
      <c r="AD8" t="str">
        <f>IFERROR(INDEX(ProviderContactsTbl[Company Name],MATCH(ROW(6:6),ProviderContactsTbl[R-Reference],0)),"")</f>
        <v/>
      </c>
      <c r="AP8" s="89"/>
      <c r="AQ8" s="90"/>
      <c r="AR8" s="90"/>
      <c r="AS8" s="90"/>
      <c r="AT8" s="91"/>
    </row>
    <row r="9" spans="1:46" ht="15" customHeight="1" x14ac:dyDescent="0.25">
      <c r="H9" s="1" t="s">
        <v>218</v>
      </c>
      <c r="I9" s="1" t="s">
        <v>226</v>
      </c>
      <c r="AB9" s="54"/>
      <c r="AD9" s="54"/>
      <c r="AP9" s="89"/>
      <c r="AQ9" s="90"/>
      <c r="AR9" s="90"/>
      <c r="AS9" s="90"/>
      <c r="AT9" s="91"/>
    </row>
    <row r="10" spans="1:46" ht="15" customHeight="1" x14ac:dyDescent="0.25">
      <c r="H10" t="s">
        <v>219</v>
      </c>
      <c r="I10" t="b">
        <v>0</v>
      </c>
      <c r="AP10" s="89"/>
      <c r="AQ10" s="90"/>
      <c r="AR10" s="90"/>
      <c r="AS10" s="90"/>
      <c r="AT10" s="91"/>
    </row>
    <row r="11" spans="1:46" ht="15" customHeight="1" x14ac:dyDescent="0.25">
      <c r="H11" t="s">
        <v>225</v>
      </c>
      <c r="I11" t="b">
        <v>1</v>
      </c>
      <c r="AP11" s="89"/>
      <c r="AQ11" s="90"/>
      <c r="AR11" s="90"/>
      <c r="AS11" s="90"/>
      <c r="AT11" s="91"/>
    </row>
    <row r="12" spans="1:46" ht="15" customHeight="1" x14ac:dyDescent="0.25">
      <c r="H12" t="s">
        <v>220</v>
      </c>
      <c r="I12" t="b">
        <v>0</v>
      </c>
      <c r="AP12" s="89"/>
      <c r="AQ12" s="90"/>
      <c r="AR12" s="90"/>
      <c r="AS12" s="90"/>
      <c r="AT12" s="91"/>
    </row>
    <row r="13" spans="1:46" ht="15" customHeight="1" x14ac:dyDescent="0.25">
      <c r="H13" t="s">
        <v>224</v>
      </c>
      <c r="I13" t="b">
        <v>0</v>
      </c>
      <c r="AP13" s="89"/>
      <c r="AQ13" s="90"/>
      <c r="AR13" s="90"/>
      <c r="AS13" s="90"/>
      <c r="AT13" s="91"/>
    </row>
    <row r="14" spans="1:46" ht="15" customHeight="1" x14ac:dyDescent="0.25">
      <c r="H14" t="s">
        <v>221</v>
      </c>
      <c r="I14" t="b">
        <v>1</v>
      </c>
      <c r="AP14" s="89"/>
      <c r="AQ14" s="90"/>
      <c r="AR14" s="90"/>
      <c r="AS14" s="90"/>
      <c r="AT14" s="91"/>
    </row>
    <row r="15" spans="1:46" ht="15" customHeight="1" x14ac:dyDescent="0.25">
      <c r="H15" t="s">
        <v>222</v>
      </c>
      <c r="I15" t="b">
        <v>1</v>
      </c>
      <c r="AP15" s="89"/>
    </row>
    <row r="16" spans="1:46" ht="15" customHeight="1" x14ac:dyDescent="0.25">
      <c r="H16" t="s">
        <v>223</v>
      </c>
      <c r="I16" t="b">
        <v>1</v>
      </c>
      <c r="AP16" s="93"/>
      <c r="AQ16" s="94"/>
      <c r="AR16" s="94"/>
      <c r="AS16" s="94"/>
      <c r="AT16" s="94"/>
    </row>
    <row r="17" spans="8:42" ht="15" customHeight="1" x14ac:dyDescent="0.25">
      <c r="AP17" s="89"/>
    </row>
    <row r="19" spans="8:42" x14ac:dyDescent="0.25">
      <c r="H19" s="1" t="s">
        <v>227</v>
      </c>
    </row>
    <row r="20" spans="8:42" x14ac:dyDescent="0.25">
      <c r="H20" t="s">
        <v>228</v>
      </c>
    </row>
    <row r="21" spans="8:42" x14ac:dyDescent="0.25">
      <c r="H21" t="s">
        <v>230</v>
      </c>
    </row>
    <row r="22" spans="8:42" x14ac:dyDescent="0.25">
      <c r="H22" t="s">
        <v>231</v>
      </c>
    </row>
    <row r="23" spans="8:42" x14ac:dyDescent="0.25">
      <c r="H23" t="s">
        <v>234</v>
      </c>
    </row>
    <row r="24" spans="8:42" x14ac:dyDescent="0.25">
      <c r="H24" t="s">
        <v>229</v>
      </c>
    </row>
    <row r="25" spans="8:42" x14ac:dyDescent="0.25">
      <c r="H25" t="s">
        <v>232</v>
      </c>
    </row>
    <row r="26" spans="8:42" x14ac:dyDescent="0.25">
      <c r="H26" t="s">
        <v>233</v>
      </c>
    </row>
    <row r="27" spans="8:42" x14ac:dyDescent="0.25">
      <c r="H27" t="s">
        <v>236</v>
      </c>
    </row>
    <row r="28" spans="8:42" x14ac:dyDescent="0.25">
      <c r="H28" t="s">
        <v>235</v>
      </c>
    </row>
    <row r="29" spans="8:42" x14ac:dyDescent="0.25">
      <c r="H29" t="s">
        <v>237</v>
      </c>
    </row>
    <row r="31" spans="8:42" x14ac:dyDescent="0.25">
      <c r="H31" s="1" t="s">
        <v>243</v>
      </c>
    </row>
    <row r="32" spans="8:42" x14ac:dyDescent="0.25">
      <c r="H32" t="s">
        <v>244</v>
      </c>
    </row>
    <row r="33" spans="7:8" x14ac:dyDescent="0.25">
      <c r="H33" t="s">
        <v>245</v>
      </c>
    </row>
    <row r="34" spans="7:8" x14ac:dyDescent="0.25">
      <c r="H34" t="s">
        <v>182</v>
      </c>
    </row>
    <row r="36" spans="7:8" x14ac:dyDescent="0.25">
      <c r="G36" t="str" cm="1">
        <f t="array" ref="G36">INDEX(val,MATCH("g_County",ref,0))</f>
        <v>(select one)</v>
      </c>
      <c r="H36" s="1" t="s">
        <v>183</v>
      </c>
    </row>
    <row r="37" spans="7:8" x14ac:dyDescent="0.25">
      <c r="H37" s="1" t="s">
        <v>294</v>
      </c>
    </row>
    <row r="39" spans="7:8" x14ac:dyDescent="0.25">
      <c r="H39" s="1" t="s">
        <v>308</v>
      </c>
    </row>
    <row r="40" spans="7:8" x14ac:dyDescent="0.25">
      <c r="H40" s="1" t="s">
        <v>309</v>
      </c>
    </row>
    <row r="42" spans="7:8" x14ac:dyDescent="0.25">
      <c r="H42" s="1" t="s">
        <v>410</v>
      </c>
    </row>
    <row r="43" spans="7:8" x14ac:dyDescent="0.25">
      <c r="H43" s="53">
        <v>0.04</v>
      </c>
    </row>
    <row r="44" spans="7:8" x14ac:dyDescent="0.25">
      <c r="H44" s="53">
        <v>0.09</v>
      </c>
    </row>
  </sheetData>
  <sortState xmlns:xlrd2="http://schemas.microsoft.com/office/spreadsheetml/2017/richdata2" ref="H20:H29">
    <sortCondition ref="H20:H29"/>
  </sortState>
  <conditionalFormatting sqref="G1">
    <cfRule type="cellIs" dxfId="10" priority="2" operator="equal">
      <formula>IsTrue</formula>
    </cfRule>
  </conditionalFormatting>
  <conditionalFormatting sqref="G2">
    <cfRule type="cellIs" dxfId="9" priority="1" operator="equal">
      <formula>IsTrue</formula>
    </cfRule>
  </conditionalFormatting>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EABABA-177B-4E1B-B517-C3458E3405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53</vt:i4>
      </vt:variant>
    </vt:vector>
  </HeadingPairs>
  <TitlesOfParts>
    <vt:vector size="69" baseType="lpstr">
      <vt:lpstr>Instructions</vt:lpstr>
      <vt:lpstr>GP Exp</vt:lpstr>
      <vt:lpstr>MC Exp</vt:lpstr>
      <vt:lpstr>Site Control 2</vt:lpstr>
      <vt:lpstr>Site Control 3</vt:lpstr>
      <vt:lpstr>Site Control 4</vt:lpstr>
      <vt:lpstr>Site Control 5</vt:lpstr>
      <vt:lpstr>LSQ</vt:lpstr>
      <vt:lpstr>Zoning</vt:lpstr>
      <vt:lpstr>Syndication</vt:lpstr>
      <vt:lpstr>Impact Fees</vt:lpstr>
      <vt:lpstr>Architect</vt:lpstr>
      <vt:lpstr>Accessibility</vt:lpstr>
      <vt:lpstr>Farmworker</vt:lpstr>
      <vt:lpstr>Data</vt:lpstr>
      <vt:lpstr>Lists</vt:lpstr>
      <vt:lpstr>CreditType</vt:lpstr>
      <vt:lpstr>HoldingTotalCost</vt:lpstr>
      <vt:lpstr>IsFalse</vt:lpstr>
      <vt:lpstr>IsTrue</vt:lpstr>
      <vt:lpstr>ListAgreementTypes</vt:lpstr>
      <vt:lpstr>ListAppraisalRequired</vt:lpstr>
      <vt:lpstr>ListCostDocTypes</vt:lpstr>
      <vt:lpstr>ListCreditType</vt:lpstr>
      <vt:lpstr>ListDocumentTypes</vt:lpstr>
      <vt:lpstr>Accessibility!ListGPs</vt:lpstr>
      <vt:lpstr>Architect!ListGPs</vt:lpstr>
      <vt:lpstr>Farmworker!ListGPs</vt:lpstr>
      <vt:lpstr>'Impact Fees'!ListGPs</vt:lpstr>
      <vt:lpstr>LSQ!ListGPs</vt:lpstr>
      <vt:lpstr>Syndication!ListGPs</vt:lpstr>
      <vt:lpstr>Zoning!ListGPs</vt:lpstr>
      <vt:lpstr>ListGPs</vt:lpstr>
      <vt:lpstr>ListManagementCo</vt:lpstr>
      <vt:lpstr>ListProviders</vt:lpstr>
      <vt:lpstr>ListReferences</vt:lpstr>
      <vt:lpstr>Accessibility!LSQoptions</vt:lpstr>
      <vt:lpstr>Architect!LSQoptions</vt:lpstr>
      <vt:lpstr>Farmworker!LSQoptions</vt:lpstr>
      <vt:lpstr>'Impact Fees'!LSQoptions</vt:lpstr>
      <vt:lpstr>Syndication!LSQoptions</vt:lpstr>
      <vt:lpstr>Zoning!LSQoptions</vt:lpstr>
      <vt:lpstr>LSQoptions</vt:lpstr>
      <vt:lpstr>Accessibility!Print_Area</vt:lpstr>
      <vt:lpstr>Architect!Print_Area</vt:lpstr>
      <vt:lpstr>Farmworker!Print_Area</vt:lpstr>
      <vt:lpstr>'GP Exp'!Print_Area</vt:lpstr>
      <vt:lpstr>'Impact Fees'!Print_Area</vt:lpstr>
      <vt:lpstr>Instructions!Print_Area</vt:lpstr>
      <vt:lpstr>LSQ!Print_Area</vt:lpstr>
      <vt:lpstr>'MC Exp'!Print_Area</vt:lpstr>
      <vt:lpstr>Syndication!Print_Area</vt:lpstr>
      <vt:lpstr>Zoning!Print_Area</vt:lpstr>
      <vt:lpstr>Accessibility!Print_Titles</vt:lpstr>
      <vt:lpstr>Architect!Print_Titles</vt:lpstr>
      <vt:lpstr>Farmworker!Print_Titles</vt:lpstr>
      <vt:lpstr>'GP Exp'!Print_Titles</vt:lpstr>
      <vt:lpstr>'Impact Fees'!Print_Titles</vt:lpstr>
      <vt:lpstr>LSQ!Print_Titles</vt:lpstr>
      <vt:lpstr>'MC Exp'!Print_Titles</vt:lpstr>
      <vt:lpstr>'Site Control 2'!Print_Titles</vt:lpstr>
      <vt:lpstr>'Site Control 3'!Print_Titles</vt:lpstr>
      <vt:lpstr>'Site Control 4'!Print_Titles</vt:lpstr>
      <vt:lpstr>'Site Control 5'!Print_Titles</vt:lpstr>
      <vt:lpstr>Syndication!Print_Titles</vt:lpstr>
      <vt:lpstr>ref</vt:lpstr>
      <vt:lpstr>SiteControlTotalCost</vt:lpstr>
      <vt:lpstr>val</vt:lpstr>
      <vt:lpstr>YesNoNa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Leach</dc:creator>
  <cp:lastModifiedBy>Gullikson, Sarah</cp:lastModifiedBy>
  <cp:lastPrinted>2022-04-25T23:14:08Z</cp:lastPrinted>
  <dcterms:created xsi:type="dcterms:W3CDTF">2015-06-05T18:17:20Z</dcterms:created>
  <dcterms:modified xsi:type="dcterms:W3CDTF">2024-06-24T16:48:39Z</dcterms:modified>
</cp:coreProperties>
</file>